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66" activeTab="0"/>
  </bookViews>
  <sheets>
    <sheet name="TDM" sheetId="1" r:id="rId1"/>
    <sheet name="Introduction" sheetId="2" r:id="rId2"/>
    <sheet name="Calcul de base" sheetId="3" r:id="rId3"/>
    <sheet name="Calcul de base_solution" sheetId="4" r:id="rId4"/>
    <sheet name="Mise en forme" sheetId="5" r:id="rId5"/>
    <sheet name="Mise en forme_solution" sheetId="6" r:id="rId6"/>
    <sheet name="Mise en page" sheetId="7" r:id="rId7"/>
    <sheet name="Mise en page_solution" sheetId="8" r:id="rId8"/>
    <sheet name="Carte" sheetId="9" r:id="rId9"/>
    <sheet name="Carte_solution" sheetId="10" r:id="rId10"/>
    <sheet name="Liste" sheetId="11" r:id="rId11"/>
    <sheet name="Liste_solution" sheetId="12" r:id="rId12"/>
    <sheet name="Liste (2)" sheetId="13" r:id="rId13"/>
    <sheet name="Liste_solution (2)" sheetId="14" r:id="rId14"/>
    <sheet name="Liste (3)" sheetId="15" r:id="rId15"/>
    <sheet name="Liste_solution (3)" sheetId="16" r:id="rId16"/>
    <sheet name="Liste (4)" sheetId="17" r:id="rId17"/>
    <sheet name="Liste_solution (4)" sheetId="18" r:id="rId18"/>
    <sheet name="Test 1" sheetId="19" r:id="rId19"/>
    <sheet name="Personnel" sheetId="20" r:id="rId20"/>
    <sheet name="Personnel_solution" sheetId="21" r:id="rId21"/>
    <sheet name="Prestations" sheetId="22" r:id="rId22"/>
    <sheet name="Prestations_solution" sheetId="23" r:id="rId23"/>
    <sheet name="Personnel (2)" sheetId="24" r:id="rId24"/>
    <sheet name="Personnel_solution (2)" sheetId="25" r:id="rId25"/>
    <sheet name="Personnel (3)" sheetId="26" r:id="rId26"/>
    <sheet name="Personnel_solution (3)" sheetId="27" r:id="rId27"/>
    <sheet name="Graphiques" sheetId="28" r:id="rId28"/>
    <sheet name="Tris" sheetId="29" r:id="rId29"/>
    <sheet name="Filtres" sheetId="30" r:id="rId30"/>
  </sheets>
  <definedNames>
    <definedName name="_xlfn.AVERAGEIF" hidden="1">#NAME?</definedName>
    <definedName name="_xlfn.COUNTIFS" hidden="1">#NAME?</definedName>
    <definedName name="_xlnm.Print_Area" localSheetId="9">'Carte_solution'!$B$7:$C$25</definedName>
    <definedName name="_xlnm.Print_Area" localSheetId="7">'Mise en page_solution'!$A$5:$F$20</definedName>
  </definedNames>
  <calcPr fullCalcOnLoad="1"/>
</workbook>
</file>

<file path=xl/comments10.xml><?xml version="1.0" encoding="utf-8"?>
<comments xmlns="http://schemas.openxmlformats.org/spreadsheetml/2006/main">
  <authors>
    <author> Jo?l</author>
  </authors>
  <commentList>
    <comment ref="B8" authorId="0">
      <text>
        <r>
          <rPr>
            <b/>
            <sz val="8"/>
            <rFont val="Tahoma"/>
            <family val="0"/>
          </rPr>
          <t>Renvoi automatique du texte à la ligne, 
via 'Format .. Cellule .. Alignement' ou 'Alt + Enter'</t>
        </r>
      </text>
    </comment>
    <comment ref="C8" authorId="0">
      <text>
        <r>
          <rPr>
            <b/>
            <sz val="8"/>
            <rFont val="Tahoma"/>
            <family val="0"/>
          </rPr>
          <t>Utilisation d'un format monétaire,
via 'Format .. Cellule .. Nombre'</t>
        </r>
      </text>
    </comment>
    <comment ref="C12" authorId="0">
      <text>
        <r>
          <rPr>
            <b/>
            <sz val="8"/>
            <rFont val="Tahoma"/>
            <family val="0"/>
          </rPr>
          <t>Bordures via 'Format .. Cellule .. Bordure'
Combien de manipulations sont nécessaires pour les placer toutes?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8"/>
            <rFont val="Tahoma"/>
            <family val="0"/>
          </rPr>
          <t>Se positionner à l'endroit du résultat:
=B18*C18
(Ne pas écrire les références de cellules, il suffit de cliquer dessus en faisant le calcul)</t>
        </r>
      </text>
    </comment>
    <comment ref="E18" authorId="0">
      <text>
        <r>
          <rPr>
            <b/>
            <sz val="8"/>
            <rFont val="Tahoma"/>
            <family val="0"/>
          </rPr>
          <t>=D18-10%*D18</t>
        </r>
      </text>
    </comment>
    <comment ref="F18" authorId="0">
      <text>
        <r>
          <rPr>
            <b/>
            <sz val="8"/>
            <rFont val="Tahoma"/>
            <family val="0"/>
          </rPr>
          <t>=E18+21%*E18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10" authorId="0">
      <text>
        <r>
          <rPr>
            <b/>
            <sz val="8"/>
            <rFont val="Tahoma"/>
            <family val="0"/>
          </rPr>
          <t>Se positionner à l'endroit du résultat: =B11*C11
(Ne pas écrire les références de cellules, il suffit de cliquer dessus en faisant le calcul)</t>
        </r>
      </text>
    </comment>
    <comment ref="E10" authorId="0">
      <text>
        <r>
          <rPr>
            <b/>
            <sz val="8"/>
            <rFont val="Tahoma"/>
            <family val="0"/>
          </rPr>
          <t>=D11-10%*D11</t>
        </r>
      </text>
    </comment>
    <comment ref="F10" authorId="0">
      <text>
        <r>
          <rPr>
            <b/>
            <sz val="8"/>
            <rFont val="Tahoma"/>
            <family val="0"/>
          </rPr>
          <t>=E11+21%*E11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10" authorId="0">
      <text>
        <r>
          <rPr>
            <b/>
            <sz val="8"/>
            <rFont val="Tahoma"/>
            <family val="0"/>
          </rPr>
          <t>Se positionner à l'endroit du résultat: =B11*C11
(Ne pas écrire les références de cellules, il suffit de cliquer dessus en faisant le calcul)</t>
        </r>
      </text>
    </comment>
    <comment ref="E10" authorId="0">
      <text>
        <r>
          <rPr>
            <b/>
            <sz val="8"/>
            <rFont val="Tahoma"/>
            <family val="0"/>
          </rPr>
          <t>=D11-10%*D11</t>
        </r>
      </text>
    </comment>
    <comment ref="F10" authorId="0">
      <text>
        <r>
          <rPr>
            <b/>
            <sz val="8"/>
            <rFont val="Tahoma"/>
            <family val="0"/>
          </rPr>
          <t>=E11+21%*E11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<sst xmlns="http://schemas.openxmlformats.org/spreadsheetml/2006/main" count="1095" uniqueCount="326">
  <si>
    <t xml:space="preserve">Entrées froides </t>
  </si>
  <si>
    <t>.La mousse de jambon de notre Ardenne et la mousse de ramiers</t>
  </si>
  <si>
    <t>.La salade parmentière au homard de la mer du Nord et aux truffes noires</t>
  </si>
  <si>
    <r>
      <t xml:space="preserve">.Le Royal Belgian caviar "Gold label" </t>
    </r>
    <r>
      <rPr>
        <i/>
        <sz val="10"/>
        <color indexed="8"/>
        <rFont val="Trebuchet MS"/>
        <family val="2"/>
      </rPr>
      <t>(50 g)</t>
    </r>
  </si>
  <si>
    <t xml:space="preserve">Entrées chaudes </t>
  </si>
  <si>
    <t>.Les filets de sole, mousseline au riesling et aux crevettes grises</t>
  </si>
  <si>
    <t>.Les oeufs brouillés à la truffe blanche et au jeune parmesan</t>
  </si>
  <si>
    <t xml:space="preserve">Poissons </t>
  </si>
  <si>
    <t>.Les filets de sole et médaillon de homard en cardinal crémée</t>
  </si>
  <si>
    <t xml:space="preserve">Viande, volaille, gibier </t>
  </si>
  <si>
    <t>.Le poussin des marchés de Provence et sa béarnaise d'écrevisses</t>
  </si>
  <si>
    <t>.Le filet de boeuf aux truffes noires</t>
  </si>
  <si>
    <t>Hauteur de lignes : 30
Largeur colonnes : 50, 10</t>
  </si>
  <si>
    <t>nombre</t>
  </si>
  <si>
    <t>prix</t>
  </si>
  <si>
    <t>total</t>
  </si>
  <si>
    <t>produit</t>
  </si>
  <si>
    <t>Homard</t>
  </si>
  <si>
    <t>Crevettes grises (100g)</t>
  </si>
  <si>
    <t>Caviar (100 g)</t>
  </si>
  <si>
    <t>Jambon d'Ardenne (1 kg)</t>
  </si>
  <si>
    <t>Parmesan (1 kg)</t>
  </si>
  <si>
    <t>Poussin</t>
  </si>
  <si>
    <t>Râble de lièvre (1 kg)</t>
  </si>
  <si>
    <t>Sel (1 kg)</t>
  </si>
  <si>
    <t>Crème fraîche (50 cl)</t>
  </si>
  <si>
    <t>Pomerol</t>
  </si>
  <si>
    <t>Filet de sole (1 kg)</t>
  </si>
  <si>
    <t>Total htva</t>
  </si>
  <si>
    <t>Total Tvac</t>
  </si>
  <si>
    <t>Réalisez la carte du restaurant selon ceci :</t>
  </si>
  <si>
    <t>La liste de course du restaurant se présente comme ci-dessous :</t>
  </si>
  <si>
    <t>.Le Royal Belgian caviar "Gold label" (50 g)</t>
  </si>
  <si>
    <t>A faire:</t>
  </si>
  <si>
    <t>Largeur colonne C,D,E = 10, largeur colonne B = ajustée au contenu le plus long</t>
  </si>
  <si>
    <t>Veillez à être le plus économe possible pour placer les bordures</t>
  </si>
  <si>
    <t>Totaux</t>
  </si>
  <si>
    <t>total htva</t>
  </si>
  <si>
    <t>total tvac</t>
  </si>
  <si>
    <t>Taux</t>
  </si>
  <si>
    <t>Veillez à être le plus économe possible pour placer les bordures et les motifs</t>
  </si>
  <si>
    <t>Calculez les totaux par produits (quantité * prix), le total htva (somme des totaux par produit) et le total tvac (prix hors tva + 6 % * phtva).</t>
  </si>
  <si>
    <t>Calculez les totaux par produits (quantité * prix), le total htva (somme des totaux par produit) et le total tvac (prix hors tva + taux * phtva).</t>
  </si>
  <si>
    <t>Moyenne des prix des produits</t>
  </si>
  <si>
    <t>Nombre de produits</t>
  </si>
  <si>
    <t>Nombre de produits dont le prix est supérieur à 20 €</t>
  </si>
  <si>
    <t>Prix du produit choisi dans la liste</t>
  </si>
  <si>
    <t>Faire apparaître en rouge les noms des produits dont le prix est supérieur à 25€</t>
  </si>
  <si>
    <t>Nom</t>
  </si>
  <si>
    <t>Prénom</t>
  </si>
  <si>
    <t>Date d'engagement</t>
  </si>
  <si>
    <t>Ancienneté (jours)</t>
  </si>
  <si>
    <t>A faire :</t>
  </si>
  <si>
    <t>La liste des membres du personnel est la suivante :</t>
  </si>
  <si>
    <t>Calcul de l'ancienneté en nombre de jours : date du jour - date d'engagement</t>
  </si>
  <si>
    <t>Ancienneté (ans)</t>
  </si>
  <si>
    <t>Calcul de l'ancienneté en nombre d'années : datedif(date1;date2;"y")</t>
  </si>
  <si>
    <t>Prénom &amp; nom</t>
  </si>
  <si>
    <t>Choix de la personne</t>
  </si>
  <si>
    <t>Choisir une personne via la liste du choix de la personne et obtenir sa date d'engagement et l'ancienneté</t>
  </si>
  <si>
    <t>Bistrot</t>
  </si>
  <si>
    <t>Alonso</t>
  </si>
  <si>
    <t>Bijoba</t>
  </si>
  <si>
    <t>Jo</t>
  </si>
  <si>
    <t>Covert</t>
  </si>
  <si>
    <t>Harry</t>
  </si>
  <si>
    <t>Culaire</t>
  </si>
  <si>
    <t>Laury</t>
  </si>
  <si>
    <t>Deuf</t>
  </si>
  <si>
    <t>John</t>
  </si>
  <si>
    <t>Foupasune</t>
  </si>
  <si>
    <t>Jean</t>
  </si>
  <si>
    <t>Lairbon</t>
  </si>
  <si>
    <t>Oussama</t>
  </si>
  <si>
    <t>Menvussa</t>
  </si>
  <si>
    <t>Gérard</t>
  </si>
  <si>
    <t>Lalalalalalala</t>
  </si>
  <si>
    <t>Starsky</t>
  </si>
  <si>
    <t>Hutch</t>
  </si>
  <si>
    <t>Cléssoulaporte</t>
  </si>
  <si>
    <t>Djamila</t>
  </si>
  <si>
    <t>Noux</t>
  </si>
  <si>
    <t>Marion</t>
  </si>
  <si>
    <t>Ouzi</t>
  </si>
  <si>
    <t>Jacques</t>
  </si>
  <si>
    <t>Stiké</t>
  </si>
  <si>
    <t>Sophie</t>
  </si>
  <si>
    <t>Tare</t>
  </si>
  <si>
    <t>Guy</t>
  </si>
  <si>
    <t>Vaisselle</t>
  </si>
  <si>
    <t>Aude</t>
  </si>
  <si>
    <t>Zetofrais</t>
  </si>
  <si>
    <t>Mélanie</t>
  </si>
  <si>
    <t>Touille</t>
  </si>
  <si>
    <t>Sasha</t>
  </si>
  <si>
    <t>Proviste</t>
  </si>
  <si>
    <t>Alain</t>
  </si>
  <si>
    <t>Peulaporte</t>
  </si>
  <si>
    <t>Firmin</t>
  </si>
  <si>
    <t>Unetitlaine</t>
  </si>
  <si>
    <t>Jérémy</t>
  </si>
  <si>
    <t>Nombre de :</t>
  </si>
  <si>
    <t>Fonction</t>
  </si>
  <si>
    <t>Serveur</t>
  </si>
  <si>
    <t>Barman</t>
  </si>
  <si>
    <t>Plongeur</t>
  </si>
  <si>
    <t>Réceptioniste</t>
  </si>
  <si>
    <t>Cuistot</t>
  </si>
  <si>
    <t>Sommelier</t>
  </si>
  <si>
    <t>Gérant</t>
  </si>
  <si>
    <t>Harry Covert</t>
  </si>
  <si>
    <t>Calculez les totaux par produits (quantité * prix), le total htva (somme des totaux par produit)</t>
  </si>
  <si>
    <t xml:space="preserve"> et le total tvac (prix hors tva + 6 % * phtva).</t>
  </si>
  <si>
    <t xml:space="preserve"> et le total tvac (prix hors tva + taux * phtva).</t>
  </si>
  <si>
    <t>Age</t>
  </si>
  <si>
    <t>Date de naissance</t>
  </si>
  <si>
    <t>Choisir une personne via la liste du choix de la personne et obtenir son âge</t>
  </si>
  <si>
    <t>John Deuf</t>
  </si>
  <si>
    <t>Faire apparaître en rouge les prix supérieurs à 25€ et en bleu les prix &gt; 10€</t>
  </si>
  <si>
    <t>Crevettes grises (100 g)</t>
  </si>
  <si>
    <t>Noms</t>
  </si>
  <si>
    <t>Ages</t>
  </si>
  <si>
    <t>Pierre</t>
  </si>
  <si>
    <t>Pol</t>
  </si>
  <si>
    <t>Jack</t>
  </si>
  <si>
    <t>Alfred</t>
  </si>
  <si>
    <t>Grégoire</t>
  </si>
  <si>
    <t>Jean-Claude</t>
  </si>
  <si>
    <t>Benoit</t>
  </si>
  <si>
    <t>Moyenne des âges</t>
  </si>
  <si>
    <t>L'âge de la personne la plus âgée</t>
  </si>
  <si>
    <t>Nombre de personnes</t>
  </si>
  <si>
    <t>Nombre de personnes dont l'âge &gt; 40</t>
  </si>
  <si>
    <t>Max</t>
  </si>
  <si>
    <t>Nbval</t>
  </si>
  <si>
    <t>Moyenne</t>
  </si>
  <si>
    <t>Première lettre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</si>
  <si>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</si>
  <si>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</si>
  <si>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</si>
  <si>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</si>
  <si>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</si>
  <si>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</si>
  <si>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</si>
  <si>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</si>
  <si>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</si>
  <si>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</si>
  <si>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</si>
  <si>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</si>
  <si>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</si>
  <si>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</si>
  <si>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</si>
  <si>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</si>
  <si>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Nombre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</si>
  <si>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</si>
  <si>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</si>
  <si>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</si>
  <si>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</si>
  <si>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</si>
  <si>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</si>
  <si>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</si>
  <si>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</si>
  <si>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</si>
  <si>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Attention: références absolues</t>
  </si>
  <si>
    <t>Nb.Si</t>
  </si>
  <si>
    <t>RechercheV</t>
  </si>
  <si>
    <t>Mélanie Zetofrais</t>
  </si>
  <si>
    <t>Nombre
Total</t>
  </si>
  <si>
    <t>Faire apparaître les prénoms et les noms dans la colonne C</t>
  </si>
  <si>
    <t>Carte</t>
  </si>
  <si>
    <t>Liste</t>
  </si>
  <si>
    <t>Faire apparaître en rouge les âges supérieurs à 40.</t>
  </si>
  <si>
    <t>Faire apparaître en bleu les prénoms des gens dont la première lettre est 'P'</t>
  </si>
  <si>
    <t>Nombre de personnes dont la première lettre du prénom est "P"</t>
  </si>
  <si>
    <t>Quel est l'âge de</t>
  </si>
  <si>
    <t>?</t>
  </si>
  <si>
    <t>Dans la colonne L, donnez le nombre de personnes dont la première lettre du prénom est 'A, B, C, … '</t>
  </si>
  <si>
    <t>Test 1</t>
  </si>
  <si>
    <t>Liste (2)</t>
  </si>
  <si>
    <t>Liste (3)</t>
  </si>
  <si>
    <t>Faire apparaître en rouge les nombre supérieur à 10</t>
  </si>
  <si>
    <t>Faire apparaître en rouge le total htva le plus élevé et en bleu le total htva le plus bas</t>
  </si>
  <si>
    <t>Liste (4)</t>
  </si>
  <si>
    <t>Personnel</t>
  </si>
  <si>
    <t>Personnel (2)</t>
  </si>
  <si>
    <t>Personnel (3)</t>
  </si>
  <si>
    <t>Retour</t>
  </si>
  <si>
    <t>.Le moelleux de plates de Florenville au crabe, aux crevettes grises et au Royal Belgian caviar, beurre blanc</t>
  </si>
  <si>
    <t>.Le râble de lièvre au coulis de pomerol crémé à la moutarde foncée et aux champignons des bois</t>
  </si>
  <si>
    <t>Première lettre du prénom des personnes (à faire dans la colonne E, utiliser la fonction 'Gauche')</t>
  </si>
  <si>
    <t>Introduction</t>
  </si>
  <si>
    <t>1) Sélection multiples</t>
  </si>
  <si>
    <t>2) Format de cellules</t>
  </si>
  <si>
    <t>- Bordures</t>
  </si>
  <si>
    <t>- Alignements</t>
  </si>
  <si>
    <t>- Monétaire, pourcentage, date</t>
  </si>
  <si>
    <t>- Largeurs de colonnes, hauteurs de lignes</t>
  </si>
  <si>
    <t>3) Divers</t>
  </si>
  <si>
    <t>- Renommer une feuille</t>
  </si>
  <si>
    <t>- Insérer une feuille</t>
  </si>
  <si>
    <t>- Déplacer une feuille</t>
  </si>
  <si>
    <t>Faire apparaître en rouge les nombres supérieurs à 10</t>
  </si>
  <si>
    <t>Utilisation de la poignée de recopie</t>
  </si>
  <si>
    <t>Effectuer un calcul basique</t>
  </si>
  <si>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</si>
  <si>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</si>
  <si>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</si>
  <si>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</si>
  <si>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</si>
  <si>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</si>
  <si>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</si>
  <si>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</si>
  <si>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Produit9</t>
  </si>
  <si>
    <t>Produit10</t>
  </si>
  <si>
    <t>Quantité</t>
  </si>
  <si>
    <t>Total</t>
  </si>
  <si>
    <t>Prix unitaire</t>
  </si>
  <si>
    <t>Total avec
réduction (10%)</t>
  </si>
  <si>
    <t>Calculer un total avec réduction</t>
  </si>
  <si>
    <t>Calculer un total avec TVA</t>
  </si>
  <si>
    <t>Total avec Tva (21%)</t>
  </si>
  <si>
    <t>Calcul de base</t>
  </si>
  <si>
    <t>NB: les calculs se font dans la première ligne. Il suffit alors de le recopier à l'aide de la poignée de recopie</t>
  </si>
  <si>
    <t>Prix du produit le plus cher</t>
  </si>
  <si>
    <t>Déterminer le nombre d'employés total (En G30)</t>
  </si>
  <si>
    <t>Déterminer le nombre d'employés par fonction : déterminer le nombre de cuistots en J12 et recopier le formule vers le bas</t>
  </si>
  <si>
    <t>La fiche des prestations d'un employé pour la semaine se présente comme ceci :</t>
  </si>
  <si>
    <t>lundi</t>
  </si>
  <si>
    <t>mardi</t>
  </si>
  <si>
    <t>mercredi</t>
  </si>
  <si>
    <t>jeudi</t>
  </si>
  <si>
    <t>vendredi</t>
  </si>
  <si>
    <t>samedi</t>
  </si>
  <si>
    <t>dimanche</t>
  </si>
  <si>
    <t>Arrivée
midi</t>
  </si>
  <si>
    <t>Départ
midi</t>
  </si>
  <si>
    <t>Arrivée
soir</t>
  </si>
  <si>
    <t>Départ
soir</t>
  </si>
  <si>
    <t>Total
jour</t>
  </si>
  <si>
    <t>Total semaine</t>
  </si>
  <si>
    <t>Tarif / heure</t>
  </si>
  <si>
    <t>Total à payer</t>
  </si>
  <si>
    <t>Arrivée midi</t>
  </si>
  <si>
    <t>Départ midi</t>
  </si>
  <si>
    <t>Arrivée soir</t>
  </si>
  <si>
    <t>Départ soir</t>
  </si>
  <si>
    <t>Total jour</t>
  </si>
  <si>
    <t>Calculer le total des heures prestées par jour (en colonne G)</t>
  </si>
  <si>
    <t>Calculer le total de la semaine (en G19)</t>
  </si>
  <si>
    <t>Calculer le total à payer à l'employé (en G23)</t>
  </si>
  <si>
    <t>Réaliser les mises en forme de façon à obtenir ce que nous avons sur 'Prestations_solution'</t>
  </si>
  <si>
    <t>Calcul de l'ancienneté en nombre de jours : date du jour - date d'engagement (la date du jour se trouve en F3)</t>
  </si>
  <si>
    <t>En I5, calculer le nombre d'heures entre les 2 valeurs écrites en I2 et I3</t>
  </si>
  <si>
    <t>Prestations</t>
  </si>
  <si>
    <t>Réaliser les mises en forme de façon à obtenir le même résultat que la solution</t>
  </si>
  <si>
    <t>Titres : calibri 12 gras, alignement horizontal centré, alignement vertical haut, renvoi à la ligne automatique</t>
  </si>
  <si>
    <t>Toutes les colonnes (sauf 'Quantité') en €, sans décimales</t>
  </si>
  <si>
    <t>Bordures : cf solution</t>
  </si>
  <si>
    <t>Largeurs des colonnes : 12</t>
  </si>
  <si>
    <t>Hauteur de la ligne des titres : 50</t>
  </si>
  <si>
    <t>Définir les options d'impression de façon à obtenir le même résultat que la solution</t>
  </si>
  <si>
    <t>Placer les bordures
Définir les options d'impression</t>
  </si>
  <si>
    <t>Les titres sont alignés dans le bas des cellules
Les plats et les prix sont alignés dans le haut et le texte qui dépasse est renvoyé à la ligne</t>
  </si>
  <si>
    <t>Mise en forme</t>
  </si>
  <si>
    <t>Mise en page</t>
  </si>
  <si>
    <t>Total avec réduction (10%)</t>
  </si>
  <si>
    <t>Faire apparaître en bleu les noms des employés ayant plus de 5 ans d'ancienneté et en rouge les noms des employés ayant plus de 10 ans d'ancienneté</t>
  </si>
  <si>
    <t>Police titre : Trébuchet MS 12 Gras
Police plats et prix : Trébuchet MS 10</t>
  </si>
  <si>
    <t>Opérations sur feuilles (créer, renommer, déplacer, …)</t>
  </si>
  <si>
    <t>Utilisation des opérateurs mathématiques (+ - * /). Calcul de pourcentage</t>
  </si>
  <si>
    <t>Utilisation de la poignée de recopie (le petit plus noir dans le coin inférieur droit)</t>
  </si>
  <si>
    <t>Application sur la mise en forme des cellules</t>
  </si>
  <si>
    <t>Application sur la préparation d'une feuille de calcul pour l'impression</t>
  </si>
  <si>
    <t>Exercice de révision de mise en forme et mise en page</t>
  </si>
  <si>
    <t>Exercice de révision sur le calcul de base</t>
  </si>
  <si>
    <t>Utilisation des fonctions Excel</t>
  </si>
  <si>
    <t>Mise en forme conditionnelle</t>
  </si>
  <si>
    <t>Calculs sur les dates</t>
  </si>
  <si>
    <t>Calcul sur les heures</t>
  </si>
  <si>
    <t>Exercice sur l'utilisation des fonctions</t>
  </si>
  <si>
    <t>Sélection de plages - Formats des cellules</t>
  </si>
  <si>
    <t>Et oui, il s'agit bien de ça … Vous pouvez commencer à trembler</t>
  </si>
  <si>
    <t>Utilisation des références absolues dans un calcul</t>
  </si>
  <si>
    <t>Sélectionner la plage de cellule H3:J6</t>
  </si>
  <si>
    <t>Sélectionner la plage de cellule H3:J6 + L2:L5</t>
  </si>
  <si>
    <t>Séletionner les colonnes H, I, J et M</t>
  </si>
  <si>
    <t>Sélectionner les feuilles 'Calcul de base' et 'Mise en forme'</t>
  </si>
  <si>
    <t>Créez un tableau tel que celui qui se trouve ci-contre</t>
  </si>
  <si>
    <t>2) La poignée de recopie (petit plus noir qui apparaît dans le coin inférieur droit d'une cellule)</t>
  </si>
  <si>
    <t>=&gt; Utilisez la poignée de recopie sur les cellules ci-dessous</t>
  </si>
  <si>
    <t>Cellule</t>
  </si>
  <si>
    <t>Janvier</t>
  </si>
  <si>
    <t>=&gt; Comment modifier les effets de l'utilisation de la poignée de recopie?</t>
  </si>
  <si>
    <r>
      <rPr>
        <u val="single"/>
        <sz val="10"/>
        <rFont val="Arial"/>
        <family val="2"/>
      </rPr>
      <t>Réponse</t>
    </r>
    <r>
      <rPr>
        <sz val="10"/>
        <rFont val="Arial"/>
        <family val="2"/>
      </rPr>
      <t xml:space="preserve"> : en utilisant le bouton avec les options de recopie qui apparaît lorsqu'on "relâche" le cliquer-tirer</t>
    </r>
  </si>
  <si>
    <t>Nom du produit</t>
  </si>
  <si>
    <t>- Insérer des lignes</t>
  </si>
  <si>
    <t>Dans le tableau ci-dessus, insérer 3 lignes au-dessus du produit4 et 1 colonne entre le nom du produit et la quantité</t>
  </si>
  <si>
    <t>Nommez cette feuille 'Exercice'</t>
  </si>
  <si>
    <t>Insérez une feuille entre 'Calcul de base_solution' et 'Mise en forme'</t>
  </si>
  <si>
    <t>Déplacez cette feuille après 'TDM'</t>
  </si>
  <si>
    <t>Téléchargez 2-Application1.xls, imprimez la feuille 'Question1' et réalisez ce qui est demandé</t>
  </si>
  <si>
    <t xml:space="preserve"> "Ordinaire" dans le cas contraire</t>
  </si>
  <si>
    <t>A l'aide des fonctions, déterminer ce qui se trouve à côté de la liste : moyenne des prix, …</t>
  </si>
  <si>
    <t>Type</t>
  </si>
  <si>
    <t>Dans la colonne 'Type', écrire "De luxe" si le prix est &gt; 25 €,</t>
  </si>
  <si>
    <t>Si</t>
  </si>
  <si>
    <t>Dans la colonne 'Type', écrire "De luxe" si le prix est &gt; 20 €,</t>
  </si>
  <si>
    <t>Nb.Si.Ens</t>
  </si>
  <si>
    <t>Nombre de produits 'Ordinaire' vendus en moins de 10 exemplaires</t>
  </si>
  <si>
    <t>Application</t>
  </si>
  <si>
    <t>Effectuez les calculs demandé sur la feuille 'Question2'</t>
  </si>
  <si>
    <t>A partir du fichier '2-Application.xls', réalisez ce qui se trouve sur les feuilles 'Question3' et 'Question4'</t>
  </si>
  <si>
    <t>Ancienneté moyenne</t>
  </si>
  <si>
    <t>Graphiques</t>
  </si>
  <si>
    <t>Introduction à la création de graphique</t>
  </si>
  <si>
    <t>Filtres</t>
  </si>
  <si>
    <t>A l'aide des filtres automatiques :</t>
  </si>
  <si>
    <t>1) Afficher les employés dont le nom commence par "P"</t>
  </si>
  <si>
    <t>2) Afficher les employés qui ont entre 20 et 25 ans d'ancienneté</t>
  </si>
  <si>
    <t>3) Afficher les employés engagés avant 2000</t>
  </si>
  <si>
    <t>4) Afficher les serveurs et les barmans qui ont moins de 20 ans d'ancienneté</t>
  </si>
  <si>
    <t>1) Trier les données par date d'engagement (du plus ancien au plus récent)</t>
  </si>
  <si>
    <t>2) Trier les données (ordre alphabétique) du tableau ci-dessous par fonction puis par nom de famille</t>
  </si>
  <si>
    <t>Tris</t>
  </si>
  <si>
    <t>Tris de données sur 1 ou plusieurs colonnes</t>
  </si>
  <si>
    <t>Affichage de données selon certains critères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</si>
</sst>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&quot;€&quot;"/>
    <numFmt numFmtId="175" formatCode="[$-80C]dddd\ d\ mmmm\ yyyy"/>
    <numFmt numFmtId="176" formatCode="h:mm;@"/>
    <numFmt numFmtId="177" formatCode="[hh]:mm"/>
    <numFmt numFmtId="178" formatCode="[$-F400]h:mm:ss\ AM/PM"/>
    <numFmt numFmtId="179" formatCode="[$-40C]dddd\ d\ mmmm\ yyyy"/>
    <numFmt numFmtId="180" formatCode="_ [$€-80C]\ * #,##0.00_ ;_ [$€-80C]\ * \-#,##0.00_ ;_ [$€-80C]\ * &quot;-&quot;??_ ;_ @_ "/>
    <numFmt numFmtId="181" formatCode="_-* #,##0.00\ [$€-40C]_-;\-* #,##0.00\ [$€-40C]_-;_-* &quot;-&quot;??\ [$€-40C]_-;_-@_-"/>
    <numFmt numFmtId="182" formatCode="_-* #,##0.000\ [$€-40C]_-;\-* #,##0.000\ [$€-40C]_-;_-* &quot;-&quot;??\ [$€-40C]_-;_-@_-"/>
    <numFmt numFmtId="183" formatCode="_-* #,##0.0\ [$€-40C]_-;\-* #,##0.0\ [$€-40C]_-;_-* &quot;-&quot;??\ [$€-40C]_-;_-@_-"/>
    <numFmt numFmtId="184" formatCode="_-* #,##0\ [$€-40C]_-;\-* #,##0\ [$€-40C]_-;_-* &quot;-&quot;??\ [$€-40C]_-;_-@_-"/>
  </numFmts>
  <fonts count="54">
    <font>
      <sz val="10"/>
      <name val="Arial"/>
      <family val="0"/>
    </font>
    <font>
      <b/>
      <sz val="12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b/>
      <sz val="12"/>
      <color indexed="22"/>
      <name val="Trebuchet MS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2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8" fontId="2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8" fontId="2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9" fontId="0" fillId="33" borderId="25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right"/>
    </xf>
    <xf numFmtId="17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26" xfId="0" applyBorder="1" applyAlignment="1">
      <alignment/>
    </xf>
    <xf numFmtId="0" fontId="9" fillId="0" borderId="0" xfId="45" applyAlignment="1" applyProtection="1">
      <alignment/>
      <protection/>
    </xf>
    <xf numFmtId="0" fontId="9" fillId="0" borderId="0" xfId="45" applyAlignment="1" applyProtection="1">
      <alignment vertical="top"/>
      <protection/>
    </xf>
    <xf numFmtId="0" fontId="0" fillId="0" borderId="0" xfId="0" applyFont="1" applyAlignment="1" quotePrefix="1">
      <alignment/>
    </xf>
    <xf numFmtId="0" fontId="9" fillId="0" borderId="0" xfId="45" applyFont="1" applyAlignment="1" applyProtection="1">
      <alignment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0" fontId="0" fillId="0" borderId="33" xfId="0" applyNumberFormat="1" applyBorder="1" applyAlignment="1">
      <alignment/>
    </xf>
    <xf numFmtId="20" fontId="0" fillId="0" borderId="34" xfId="0" applyNumberFormat="1" applyBorder="1" applyAlignment="1">
      <alignment/>
    </xf>
    <xf numFmtId="20" fontId="0" fillId="0" borderId="35" xfId="0" applyNumberFormat="1" applyBorder="1" applyAlignment="1">
      <alignment/>
    </xf>
    <xf numFmtId="20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20" fontId="0" fillId="0" borderId="36" xfId="0" applyNumberFormat="1" applyBorder="1" applyAlignment="1">
      <alignment/>
    </xf>
    <xf numFmtId="20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 horizontal="right"/>
    </xf>
    <xf numFmtId="44" fontId="0" fillId="0" borderId="29" xfId="43" applyFont="1" applyBorder="1" applyAlignment="1">
      <alignment/>
    </xf>
    <xf numFmtId="20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177" fontId="0" fillId="0" borderId="29" xfId="0" applyNumberFormat="1" applyBorder="1" applyAlignment="1">
      <alignment/>
    </xf>
    <xf numFmtId="44" fontId="0" fillId="0" borderId="29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3" fillId="34" borderId="41" xfId="0" applyFont="1" applyFill="1" applyBorder="1" applyAlignment="1">
      <alignment horizontal="center" vertical="top" wrapText="1"/>
    </xf>
    <xf numFmtId="184" fontId="0" fillId="0" borderId="42" xfId="0" applyNumberFormat="1" applyBorder="1" applyAlignment="1">
      <alignment/>
    </xf>
    <xf numFmtId="184" fontId="0" fillId="0" borderId="43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44" xfId="0" applyNumberFormat="1" applyBorder="1" applyAlignment="1">
      <alignment/>
    </xf>
    <xf numFmtId="184" fontId="0" fillId="0" borderId="45" xfId="0" applyNumberFormat="1" applyBorder="1" applyAlignment="1">
      <alignment/>
    </xf>
    <xf numFmtId="184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5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44" fontId="0" fillId="0" borderId="42" xfId="49" applyFont="1" applyBorder="1" applyAlignment="1">
      <alignment/>
    </xf>
    <xf numFmtId="0" fontId="0" fillId="0" borderId="17" xfId="0" applyFont="1" applyBorder="1" applyAlignment="1">
      <alignment/>
    </xf>
    <xf numFmtId="44" fontId="0" fillId="0" borderId="17" xfId="49" applyFont="1" applyBorder="1" applyAlignment="1">
      <alignment/>
    </xf>
    <xf numFmtId="0" fontId="0" fillId="0" borderId="18" xfId="0" applyFont="1" applyBorder="1" applyAlignment="1">
      <alignment/>
    </xf>
    <xf numFmtId="44" fontId="0" fillId="0" borderId="18" xfId="49" applyFont="1" applyBorder="1" applyAlignment="1">
      <alignment/>
    </xf>
    <xf numFmtId="0" fontId="34" fillId="35" borderId="19" xfId="0" applyFont="1" applyFill="1" applyBorder="1" applyAlignment="1">
      <alignment horizontal="center" vertical="top" wrapText="1"/>
    </xf>
    <xf numFmtId="0" fontId="34" fillId="35" borderId="20" xfId="0" applyFont="1" applyFill="1" applyBorder="1" applyAlignment="1">
      <alignment horizontal="center" vertical="top" wrapText="1"/>
    </xf>
    <xf numFmtId="0" fontId="34" fillId="35" borderId="21" xfId="0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5" borderId="52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Nombre par fonction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Graphiques!$C$6</c:f>
              <c:strCache>
                <c:ptCount val="1"/>
                <c:pt idx="0">
                  <c:v>Nombre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Graphiques!$B$7:$B$13</c:f>
              <c:strCache/>
            </c:strRef>
          </c:cat>
          <c:val>
            <c:numRef>
              <c:f>Graphiques!$C$7:$C$13</c:f>
              <c:numCache/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351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216"/>
          <c:w val="0.6515"/>
          <c:h val="0.68875"/>
        </c:manualLayout>
      </c:layout>
      <c:pie3DChart>
        <c:varyColors val="1"/>
        <c:ser>
          <c:idx val="0"/>
          <c:order val="0"/>
          <c:tx>
            <c:strRef>
              <c:f>Graphiques!$D$6</c:f>
              <c:strCache>
                <c:ptCount val="1"/>
                <c:pt idx="0">
                  <c:v>Ancienneté moyenne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Graphiques!$B$7:$B$13</c:f>
              <c:strCache/>
            </c:strRef>
          </c:cat>
          <c:val>
            <c:numRef>
              <c:f>Graphiques!$D$7:$D$13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276"/>
          <c:w val="0.18475"/>
          <c:h val="0.5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4</xdr:row>
      <xdr:rowOff>85725</xdr:rowOff>
    </xdr:from>
    <xdr:to>
      <xdr:col>11</xdr:col>
      <xdr:colOff>581025</xdr:colOff>
      <xdr:row>20</xdr:row>
      <xdr:rowOff>47625</xdr:rowOff>
    </xdr:to>
    <xdr:graphicFrame>
      <xdr:nvGraphicFramePr>
        <xdr:cNvPr id="1" name="Graphique 1"/>
        <xdr:cNvGraphicFramePr/>
      </xdr:nvGraphicFramePr>
      <xdr:xfrm>
        <a:off x="4686300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647700</xdr:colOff>
      <xdr:row>4</xdr:row>
      <xdr:rowOff>85725</xdr:rowOff>
    </xdr:from>
    <xdr:to>
      <xdr:col>18</xdr:col>
      <xdr:colOff>647700</xdr:colOff>
      <xdr:row>20</xdr:row>
      <xdr:rowOff>47625</xdr:rowOff>
    </xdr:to>
    <xdr:graphicFrame>
      <xdr:nvGraphicFramePr>
        <xdr:cNvPr id="2" name="Graphique 2"/>
        <xdr:cNvGraphicFramePr/>
      </xdr:nvGraphicFramePr>
      <xdr:xfrm>
        <a:off x="10086975" y="733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abSelected="1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16.8515625" style="0" customWidth="1"/>
    <col min="8" max="8" width="14.140625" style="0" customWidth="1"/>
  </cols>
  <sheetData>
    <row r="2" spans="2:8" ht="12.75">
      <c r="B2" s="46" t="s">
        <v>190</v>
      </c>
      <c r="C2" s="105" t="s">
        <v>268</v>
      </c>
      <c r="D2" s="105"/>
      <c r="E2" s="105"/>
      <c r="F2" s="105"/>
      <c r="G2" s="105"/>
      <c r="H2" s="105"/>
    </row>
    <row r="3" spans="2:8" ht="12.75">
      <c r="B3" s="46"/>
      <c r="C3" s="105" t="s">
        <v>280</v>
      </c>
      <c r="D3" s="105"/>
      <c r="E3" s="105"/>
      <c r="F3" s="105"/>
      <c r="G3" s="105"/>
      <c r="H3" s="105"/>
    </row>
    <row r="4" ht="12.75">
      <c r="B4" s="46"/>
    </row>
    <row r="5" spans="2:8" ht="12.75">
      <c r="B5" s="43" t="s">
        <v>221</v>
      </c>
      <c r="C5" s="105" t="s">
        <v>269</v>
      </c>
      <c r="D5" s="105"/>
      <c r="E5" s="105"/>
      <c r="F5" s="105"/>
      <c r="G5" s="105"/>
      <c r="H5" s="105"/>
    </row>
    <row r="6" spans="2:8" ht="12.75">
      <c r="B6" s="43"/>
      <c r="C6" s="105" t="s">
        <v>270</v>
      </c>
      <c r="D6" s="105"/>
      <c r="E6" s="105"/>
      <c r="F6" s="105"/>
      <c r="G6" s="105"/>
      <c r="H6" s="105"/>
    </row>
    <row r="7" ht="12.75">
      <c r="B7" s="43"/>
    </row>
    <row r="8" spans="2:8" ht="12.75">
      <c r="B8" s="43" t="s">
        <v>263</v>
      </c>
      <c r="C8" s="105" t="s">
        <v>271</v>
      </c>
      <c r="D8" s="105"/>
      <c r="E8" s="105"/>
      <c r="F8" s="105"/>
      <c r="G8" s="105"/>
      <c r="H8" s="105"/>
    </row>
    <row r="9" ht="12.75">
      <c r="B9" s="43"/>
    </row>
    <row r="10" spans="2:8" ht="12.75">
      <c r="B10" s="43" t="s">
        <v>264</v>
      </c>
      <c r="C10" s="105" t="s">
        <v>272</v>
      </c>
      <c r="D10" s="105"/>
      <c r="E10" s="105"/>
      <c r="F10" s="105"/>
      <c r="G10" s="105"/>
      <c r="H10" s="105"/>
    </row>
    <row r="11" ht="12.75">
      <c r="B11" s="43"/>
    </row>
    <row r="12" spans="2:8" ht="12.75">
      <c r="B12" s="43" t="s">
        <v>169</v>
      </c>
      <c r="C12" s="105" t="s">
        <v>273</v>
      </c>
      <c r="D12" s="105"/>
      <c r="E12" s="105"/>
      <c r="F12" s="105"/>
      <c r="G12" s="105"/>
      <c r="H12" s="105"/>
    </row>
    <row r="13" ht="12.75">
      <c r="B13" s="43"/>
    </row>
    <row r="14" spans="2:8" ht="12.75">
      <c r="B14" s="43" t="s">
        <v>170</v>
      </c>
      <c r="C14" s="105" t="s">
        <v>274</v>
      </c>
      <c r="D14" s="105"/>
      <c r="E14" s="105"/>
      <c r="F14" s="105"/>
      <c r="G14" s="105"/>
      <c r="H14" s="105"/>
    </row>
    <row r="15" ht="12.75">
      <c r="B15" s="43"/>
    </row>
    <row r="16" spans="2:8" ht="12.75">
      <c r="B16" s="43" t="s">
        <v>178</v>
      </c>
      <c r="C16" s="105" t="s">
        <v>282</v>
      </c>
      <c r="D16" s="105"/>
      <c r="E16" s="105"/>
      <c r="F16" s="105"/>
      <c r="G16" s="105"/>
      <c r="H16" s="105"/>
    </row>
    <row r="17" ht="12.75">
      <c r="B17" s="43"/>
    </row>
    <row r="18" spans="2:8" ht="12.75">
      <c r="B18" s="43" t="s">
        <v>179</v>
      </c>
      <c r="C18" s="105" t="s">
        <v>275</v>
      </c>
      <c r="D18" s="105"/>
      <c r="E18" s="105"/>
      <c r="F18" s="105"/>
      <c r="G18" s="105"/>
      <c r="H18" s="105"/>
    </row>
    <row r="19" spans="2:8" ht="12.75">
      <c r="B19" s="43"/>
      <c r="C19" s="73"/>
      <c r="D19" s="73"/>
      <c r="E19" s="73"/>
      <c r="F19" s="73"/>
      <c r="G19" s="73"/>
      <c r="H19" s="73"/>
    </row>
    <row r="20" spans="2:8" ht="12.75">
      <c r="B20" s="43" t="s">
        <v>309</v>
      </c>
      <c r="C20" s="73" t="s">
        <v>300</v>
      </c>
      <c r="D20" s="73"/>
      <c r="E20" s="73"/>
      <c r="F20" s="73"/>
      <c r="G20" s="73"/>
      <c r="H20" s="73"/>
    </row>
    <row r="21" spans="2:8" ht="12.75">
      <c r="B21" s="43"/>
      <c r="C21" s="73" t="s">
        <v>310</v>
      </c>
      <c r="D21" s="73"/>
      <c r="E21" s="73"/>
      <c r="F21" s="73"/>
      <c r="G21" s="73"/>
      <c r="H21" s="73"/>
    </row>
    <row r="22" ht="12.75">
      <c r="B22" s="43"/>
    </row>
    <row r="23" spans="2:8" ht="12.75">
      <c r="B23" s="43" t="s">
        <v>182</v>
      </c>
      <c r="C23" s="105" t="s">
        <v>276</v>
      </c>
      <c r="D23" s="105"/>
      <c r="E23" s="105"/>
      <c r="F23" s="105"/>
      <c r="G23" s="105"/>
      <c r="H23" s="105"/>
    </row>
    <row r="24" ht="12.75">
      <c r="B24" s="43"/>
    </row>
    <row r="25" spans="2:8" ht="12.75">
      <c r="B25" s="43" t="s">
        <v>177</v>
      </c>
      <c r="C25" s="105" t="s">
        <v>281</v>
      </c>
      <c r="D25" s="105"/>
      <c r="E25" s="105"/>
      <c r="F25" s="105"/>
      <c r="G25" s="105"/>
      <c r="H25" s="105"/>
    </row>
    <row r="26" spans="2:8" ht="12.75">
      <c r="B26" s="43"/>
      <c r="C26" s="73"/>
      <c r="D26" s="73"/>
      <c r="E26" s="73"/>
      <c r="F26" s="73"/>
      <c r="G26" s="73"/>
      <c r="H26" s="73"/>
    </row>
    <row r="27" spans="2:8" ht="12.75">
      <c r="B27" s="43" t="s">
        <v>309</v>
      </c>
      <c r="C27" s="73" t="s">
        <v>311</v>
      </c>
      <c r="D27" s="73"/>
      <c r="E27" s="73"/>
      <c r="F27" s="73"/>
      <c r="G27" s="73"/>
      <c r="H27" s="73"/>
    </row>
    <row r="28" ht="12.75">
      <c r="B28" s="43"/>
    </row>
    <row r="29" spans="2:8" ht="12.75">
      <c r="B29" s="43" t="s">
        <v>183</v>
      </c>
      <c r="C29" s="105" t="s">
        <v>277</v>
      </c>
      <c r="D29" s="105"/>
      <c r="E29" s="105"/>
      <c r="F29" s="105"/>
      <c r="G29" s="105"/>
      <c r="H29" s="105"/>
    </row>
    <row r="30" ht="12.75">
      <c r="B30" s="43"/>
    </row>
    <row r="31" spans="2:8" ht="12.75">
      <c r="B31" s="43" t="s">
        <v>253</v>
      </c>
      <c r="C31" s="105" t="s">
        <v>278</v>
      </c>
      <c r="D31" s="105"/>
      <c r="E31" s="105"/>
      <c r="F31" s="105"/>
      <c r="G31" s="105"/>
      <c r="H31" s="105"/>
    </row>
    <row r="32" ht="12.75">
      <c r="B32" s="43"/>
    </row>
    <row r="33" spans="2:8" ht="12.75">
      <c r="B33" s="43" t="s">
        <v>184</v>
      </c>
      <c r="C33" s="105" t="s">
        <v>279</v>
      </c>
      <c r="D33" s="105"/>
      <c r="E33" s="105"/>
      <c r="F33" s="105"/>
      <c r="G33" s="105"/>
      <c r="H33" s="105"/>
    </row>
    <row r="34" ht="12.75">
      <c r="B34" s="43"/>
    </row>
    <row r="35" spans="2:8" ht="12.75">
      <c r="B35" s="43" t="s">
        <v>185</v>
      </c>
      <c r="C35" s="105" t="s">
        <v>279</v>
      </c>
      <c r="D35" s="105"/>
      <c r="E35" s="105"/>
      <c r="F35" s="105"/>
      <c r="G35" s="105"/>
      <c r="H35" s="105"/>
    </row>
    <row r="36" ht="12.75">
      <c r="B36" s="43"/>
    </row>
    <row r="37" spans="2:8" ht="12.75">
      <c r="B37" s="43" t="s">
        <v>313</v>
      </c>
      <c r="C37" s="106" t="s">
        <v>314</v>
      </c>
      <c r="D37" s="105"/>
      <c r="E37" s="105"/>
      <c r="F37" s="105"/>
      <c r="G37" s="105"/>
      <c r="H37" s="105"/>
    </row>
    <row r="39" spans="2:3" ht="12.75">
      <c r="B39" s="43" t="s">
        <v>323</v>
      </c>
      <c r="C39" s="21" t="s">
        <v>324</v>
      </c>
    </row>
    <row r="41" spans="2:3" ht="12.75">
      <c r="B41" s="43" t="s">
        <v>315</v>
      </c>
      <c r="C41" s="21" t="s">
        <v>325</v>
      </c>
    </row>
  </sheetData>
  <sheetProtection/>
  <mergeCells count="17">
    <mergeCell ref="C25:H25"/>
    <mergeCell ref="C2:H2"/>
    <mergeCell ref="C3:H3"/>
    <mergeCell ref="C5:H5"/>
    <mergeCell ref="C6:H6"/>
    <mergeCell ref="C8:H8"/>
    <mergeCell ref="C10:H10"/>
    <mergeCell ref="C29:H29"/>
    <mergeCell ref="C31:H31"/>
    <mergeCell ref="C33:H33"/>
    <mergeCell ref="C35:H35"/>
    <mergeCell ref="C37:H37"/>
    <mergeCell ref="C12:H12"/>
    <mergeCell ref="C14:H14"/>
    <mergeCell ref="C16:H16"/>
    <mergeCell ref="C18:H18"/>
    <mergeCell ref="C23:H23"/>
  </mergeCells>
  <hyperlinks>
    <hyperlink ref="B12" location="Carte!A1" display="Carte"/>
    <hyperlink ref="B14" location="Liste!A1" display="Liste"/>
    <hyperlink ref="B16" location="'Liste (2)'!A1" display="Liste (2)"/>
    <hyperlink ref="B18" location="'Liste (3)'!A1" display="Liste (3)"/>
    <hyperlink ref="B23" location="'Liste (4)'!A1" display="Liste (4)"/>
    <hyperlink ref="B25" location="'Test 1'!A1" display="Test 1"/>
    <hyperlink ref="B29" location="Personnel!A1" display="Personnel"/>
    <hyperlink ref="B33" location="'Personnel (2)'!A1" display="Personnel (2)"/>
    <hyperlink ref="B35" location="'Personnel (3)'!A1" display="Personnel (3)"/>
    <hyperlink ref="B37" location="Graphiques!A1" display="Graphiques"/>
    <hyperlink ref="B2" location="Introduction!A1" display="Introduction"/>
    <hyperlink ref="B5" location="'Calcul de base'!A1" display="Calcul de base"/>
    <hyperlink ref="B31" location="Prestations!A1" display="Prestations"/>
    <hyperlink ref="B8" location="'Mise en forme'!A1" display="Mise en forme"/>
    <hyperlink ref="B10" location="'Mise en page'!A1" display="Mise en page"/>
    <hyperlink ref="B39" location="Tris!A1" display="Tris"/>
    <hyperlink ref="B41" location="Filtres!A1" display="Filtres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5.421875" style="0" customWidth="1"/>
    <col min="2" max="2" width="50.7109375" style="0" customWidth="1"/>
    <col min="3" max="3" width="10.7109375" style="0" customWidth="1"/>
    <col min="6" max="6" width="28.421875" style="0" customWidth="1"/>
  </cols>
  <sheetData>
    <row r="1" spans="1:2" s="18" customFormat="1" ht="30" customHeight="1">
      <c r="A1" s="19" t="s">
        <v>30</v>
      </c>
      <c r="B1" s="17" t="s">
        <v>12</v>
      </c>
    </row>
    <row r="2" s="18" customFormat="1" ht="30" customHeight="1">
      <c r="B2" s="17" t="s">
        <v>267</v>
      </c>
    </row>
    <row r="3" s="18" customFormat="1" ht="39.75" customHeight="1">
      <c r="B3" s="17" t="s">
        <v>262</v>
      </c>
    </row>
    <row r="4" s="18" customFormat="1" ht="30" customHeight="1">
      <c r="B4" s="17" t="s">
        <v>261</v>
      </c>
    </row>
    <row r="5" s="18" customFormat="1" ht="30" customHeight="1">
      <c r="B5" s="17"/>
    </row>
    <row r="6" ht="13.5" thickBot="1"/>
    <row r="7" spans="2:6" ht="30" customHeight="1">
      <c r="B7" s="6" t="s">
        <v>0</v>
      </c>
      <c r="C7" s="7"/>
      <c r="F7" s="10"/>
    </row>
    <row r="8" spans="2:6" ht="30" customHeight="1">
      <c r="B8" s="2" t="s">
        <v>1</v>
      </c>
      <c r="C8" s="3">
        <v>24</v>
      </c>
      <c r="F8" s="1"/>
    </row>
    <row r="9" spans="2:6" ht="30" customHeight="1">
      <c r="B9" s="2" t="s">
        <v>2</v>
      </c>
      <c r="C9" s="3">
        <v>94</v>
      </c>
      <c r="F9" s="1"/>
    </row>
    <row r="10" spans="2:3" ht="30" customHeight="1">
      <c r="B10" s="2" t="s">
        <v>3</v>
      </c>
      <c r="C10" s="3">
        <v>159</v>
      </c>
    </row>
    <row r="11" spans="2:3" ht="30" customHeight="1">
      <c r="B11" s="107"/>
      <c r="C11" s="108"/>
    </row>
    <row r="12" spans="2:3" ht="30" customHeight="1">
      <c r="B12" s="8" t="s">
        <v>4</v>
      </c>
      <c r="C12" s="9"/>
    </row>
    <row r="13" spans="2:3" ht="30" customHeight="1">
      <c r="B13" s="2" t="s">
        <v>5</v>
      </c>
      <c r="C13" s="3">
        <v>38</v>
      </c>
    </row>
    <row r="14" spans="2:3" ht="30" customHeight="1">
      <c r="B14" s="2" t="s">
        <v>6</v>
      </c>
      <c r="C14" s="3">
        <v>57</v>
      </c>
    </row>
    <row r="15" spans="2:3" ht="30" customHeight="1">
      <c r="B15" s="2" t="s">
        <v>187</v>
      </c>
      <c r="C15" s="3">
        <v>92</v>
      </c>
    </row>
    <row r="16" spans="2:3" ht="30" customHeight="1">
      <c r="B16" s="107"/>
      <c r="C16" s="108"/>
    </row>
    <row r="17" spans="2:3" ht="30" customHeight="1">
      <c r="B17" s="8" t="s">
        <v>7</v>
      </c>
      <c r="C17" s="9"/>
    </row>
    <row r="18" spans="2:3" ht="30" customHeight="1">
      <c r="B18" s="2" t="s">
        <v>5</v>
      </c>
      <c r="C18" s="3">
        <v>55</v>
      </c>
    </row>
    <row r="19" spans="2:3" ht="30" customHeight="1">
      <c r="B19" s="2" t="s">
        <v>8</v>
      </c>
      <c r="C19" s="3">
        <v>75</v>
      </c>
    </row>
    <row r="20" spans="2:3" ht="30" customHeight="1">
      <c r="B20" s="2" t="s">
        <v>187</v>
      </c>
      <c r="C20" s="3">
        <v>169</v>
      </c>
    </row>
    <row r="21" spans="2:3" ht="30" customHeight="1">
      <c r="B21" s="107"/>
      <c r="C21" s="108"/>
    </row>
    <row r="22" spans="2:3" ht="30" customHeight="1">
      <c r="B22" s="8" t="s">
        <v>9</v>
      </c>
      <c r="C22" s="9"/>
    </row>
    <row r="23" spans="2:3" ht="30" customHeight="1">
      <c r="B23" s="2" t="s">
        <v>10</v>
      </c>
      <c r="C23" s="3">
        <v>37</v>
      </c>
    </row>
    <row r="24" spans="2:3" ht="30" customHeight="1">
      <c r="B24" s="2" t="s">
        <v>188</v>
      </c>
      <c r="C24" s="3">
        <v>67</v>
      </c>
    </row>
    <row r="25" spans="2:3" ht="30" customHeight="1" thickBot="1">
      <c r="B25" s="4" t="s">
        <v>11</v>
      </c>
      <c r="C25" s="5">
        <v>105</v>
      </c>
    </row>
  </sheetData>
  <sheetProtection/>
  <mergeCells count="3">
    <mergeCell ref="B11:C11"/>
    <mergeCell ref="B16:C16"/>
    <mergeCell ref="B21:C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&amp;LKom Ché Swa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" sqref="F1"/>
    </sheetView>
  </sheetViews>
  <sheetFormatPr defaultColWidth="11.421875" defaultRowHeight="12.75"/>
  <cols>
    <col min="2" max="2" width="21.7109375" style="0" bestFit="1" customWidth="1"/>
    <col min="3" max="5" width="10.7109375" style="0" customWidth="1"/>
  </cols>
  <sheetData>
    <row r="1" spans="1:6" ht="12.75">
      <c r="A1" s="20" t="s">
        <v>31</v>
      </c>
      <c r="F1" s="44" t="s">
        <v>186</v>
      </c>
    </row>
    <row r="2" ht="12.75">
      <c r="A2" s="20" t="s">
        <v>33</v>
      </c>
    </row>
    <row r="3" ht="12.75">
      <c r="A3" s="21" t="s">
        <v>34</v>
      </c>
    </row>
    <row r="4" ht="12.75">
      <c r="A4" s="21" t="s">
        <v>41</v>
      </c>
    </row>
    <row r="5" ht="12.75">
      <c r="A5" s="21" t="s">
        <v>35</v>
      </c>
    </row>
    <row r="8" spans="2:5" ht="12.75">
      <c r="B8" t="s">
        <v>16</v>
      </c>
      <c r="C8" t="s">
        <v>13</v>
      </c>
      <c r="D8" t="s">
        <v>14</v>
      </c>
      <c r="E8" t="s">
        <v>15</v>
      </c>
    </row>
    <row r="9" spans="2:4" ht="12.75">
      <c r="B9" t="s">
        <v>20</v>
      </c>
      <c r="C9">
        <v>3</v>
      </c>
      <c r="D9">
        <v>3.89</v>
      </c>
    </row>
    <row r="10" spans="2:4" ht="12.75">
      <c r="B10" t="s">
        <v>27</v>
      </c>
      <c r="C10">
        <v>10</v>
      </c>
      <c r="D10">
        <v>24.9</v>
      </c>
    </row>
    <row r="11" spans="2:4" ht="12.75">
      <c r="B11" t="s">
        <v>19</v>
      </c>
      <c r="C11">
        <v>7</v>
      </c>
      <c r="D11">
        <v>336.6</v>
      </c>
    </row>
    <row r="12" spans="2:4" ht="12.75">
      <c r="B12" t="s">
        <v>17</v>
      </c>
      <c r="C12">
        <v>13</v>
      </c>
      <c r="D12">
        <v>10.5</v>
      </c>
    </row>
    <row r="13" spans="2:4" ht="12.75">
      <c r="B13" t="s">
        <v>18</v>
      </c>
      <c r="C13">
        <v>8</v>
      </c>
      <c r="D13">
        <v>3.3</v>
      </c>
    </row>
    <row r="14" spans="2:4" ht="12.75">
      <c r="B14" t="s">
        <v>21</v>
      </c>
      <c r="C14">
        <v>2</v>
      </c>
      <c r="D14">
        <v>28.4</v>
      </c>
    </row>
    <row r="15" spans="2:4" ht="12.75">
      <c r="B15" t="s">
        <v>22</v>
      </c>
      <c r="C15">
        <v>25</v>
      </c>
      <c r="D15">
        <v>4.65</v>
      </c>
    </row>
    <row r="16" spans="2:4" ht="12.75">
      <c r="B16" t="s">
        <v>23</v>
      </c>
      <c r="C16">
        <v>6</v>
      </c>
      <c r="D16">
        <v>21.5</v>
      </c>
    </row>
    <row r="17" spans="2:4" ht="12.75">
      <c r="B17" t="s">
        <v>25</v>
      </c>
      <c r="C17">
        <v>20</v>
      </c>
      <c r="D17">
        <v>2.04</v>
      </c>
    </row>
    <row r="18" spans="2:4" ht="12.75">
      <c r="B18" t="s">
        <v>24</v>
      </c>
      <c r="C18">
        <v>1</v>
      </c>
      <c r="D18">
        <v>3.95</v>
      </c>
    </row>
    <row r="19" spans="2:4" ht="12.75">
      <c r="B19" t="s">
        <v>26</v>
      </c>
      <c r="C19">
        <v>20</v>
      </c>
      <c r="D19">
        <v>8.39</v>
      </c>
    </row>
    <row r="20" ht="12.75">
      <c r="D20" t="s">
        <v>28</v>
      </c>
    </row>
    <row r="21" ht="12.75">
      <c r="D21" t="s">
        <v>29</v>
      </c>
    </row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21.7109375" style="0" bestFit="1" customWidth="1"/>
    <col min="3" max="5" width="10.7109375" style="0" customWidth="1"/>
  </cols>
  <sheetData>
    <row r="1" ht="12.75">
      <c r="A1" s="20" t="s">
        <v>31</v>
      </c>
    </row>
    <row r="2" ht="12.75">
      <c r="A2" s="20" t="s">
        <v>33</v>
      </c>
    </row>
    <row r="3" ht="12.75">
      <c r="A3" s="21" t="s">
        <v>34</v>
      </c>
    </row>
    <row r="4" ht="12.75">
      <c r="A4" s="21" t="s">
        <v>111</v>
      </c>
    </row>
    <row r="5" ht="12.75">
      <c r="A5" s="21" t="s">
        <v>112</v>
      </c>
    </row>
    <row r="6" ht="12.75">
      <c r="A6" s="21" t="s">
        <v>35</v>
      </c>
    </row>
    <row r="7" ht="12.75">
      <c r="A7" s="20"/>
    </row>
    <row r="8" ht="13.5" thickBot="1"/>
    <row r="9" spans="2:5" ht="14.25" thickBot="1" thickTop="1">
      <c r="B9" s="14" t="s">
        <v>16</v>
      </c>
      <c r="C9" s="15" t="s">
        <v>13</v>
      </c>
      <c r="D9" s="15" t="s">
        <v>14</v>
      </c>
      <c r="E9" s="16" t="s">
        <v>15</v>
      </c>
    </row>
    <row r="10" spans="2:5" ht="13.5" thickTop="1">
      <c r="B10" s="11" t="s">
        <v>20</v>
      </c>
      <c r="C10" s="22">
        <v>3</v>
      </c>
      <c r="D10" s="23">
        <v>3.89</v>
      </c>
      <c r="E10" s="23">
        <f>C10*D10</f>
        <v>11.67</v>
      </c>
    </row>
    <row r="11" spans="2:5" ht="12.75">
      <c r="B11" s="11" t="s">
        <v>27</v>
      </c>
      <c r="C11" s="22">
        <v>10</v>
      </c>
      <c r="D11" s="23">
        <v>24.9</v>
      </c>
      <c r="E11" s="23">
        <f aca="true" t="shared" si="0" ref="E11:E20">C11*D11</f>
        <v>249</v>
      </c>
    </row>
    <row r="12" spans="2:5" ht="12.75">
      <c r="B12" s="11" t="s">
        <v>19</v>
      </c>
      <c r="C12" s="22">
        <v>7</v>
      </c>
      <c r="D12" s="23">
        <v>336.6</v>
      </c>
      <c r="E12" s="23">
        <f t="shared" si="0"/>
        <v>2356.2000000000003</v>
      </c>
    </row>
    <row r="13" spans="2:5" ht="12.75">
      <c r="B13" s="11" t="s">
        <v>17</v>
      </c>
      <c r="C13" s="22">
        <v>13</v>
      </c>
      <c r="D13" s="23">
        <v>10.5</v>
      </c>
      <c r="E13" s="23">
        <f t="shared" si="0"/>
        <v>136.5</v>
      </c>
    </row>
    <row r="14" spans="2:5" ht="12.75">
      <c r="B14" s="11" t="s">
        <v>18</v>
      </c>
      <c r="C14" s="22">
        <v>8</v>
      </c>
      <c r="D14" s="23">
        <v>3.3</v>
      </c>
      <c r="E14" s="23">
        <f t="shared" si="0"/>
        <v>26.4</v>
      </c>
    </row>
    <row r="15" spans="2:5" ht="12.75">
      <c r="B15" s="11" t="s">
        <v>21</v>
      </c>
      <c r="C15" s="22">
        <v>2</v>
      </c>
      <c r="D15" s="23">
        <v>28.4</v>
      </c>
      <c r="E15" s="23">
        <f t="shared" si="0"/>
        <v>56.8</v>
      </c>
    </row>
    <row r="16" spans="2:5" ht="12.75">
      <c r="B16" s="11" t="s">
        <v>22</v>
      </c>
      <c r="C16" s="22">
        <v>25</v>
      </c>
      <c r="D16" s="23">
        <v>4.65</v>
      </c>
      <c r="E16" s="23">
        <f t="shared" si="0"/>
        <v>116.25000000000001</v>
      </c>
    </row>
    <row r="17" spans="2:5" ht="12.75">
      <c r="B17" s="11" t="s">
        <v>23</v>
      </c>
      <c r="C17" s="22">
        <v>6</v>
      </c>
      <c r="D17" s="23">
        <v>21.5</v>
      </c>
      <c r="E17" s="23">
        <f t="shared" si="0"/>
        <v>129</v>
      </c>
    </row>
    <row r="18" spans="2:5" ht="12.75">
      <c r="B18" s="11" t="s">
        <v>25</v>
      </c>
      <c r="C18" s="22">
        <v>20</v>
      </c>
      <c r="D18" s="23">
        <v>2.04</v>
      </c>
      <c r="E18" s="23">
        <f t="shared" si="0"/>
        <v>40.8</v>
      </c>
    </row>
    <row r="19" spans="2:5" ht="12.75">
      <c r="B19" s="11" t="s">
        <v>24</v>
      </c>
      <c r="C19" s="22">
        <v>1</v>
      </c>
      <c r="D19" s="23">
        <v>3.95</v>
      </c>
      <c r="E19" s="23">
        <f t="shared" si="0"/>
        <v>3.95</v>
      </c>
    </row>
    <row r="20" spans="2:5" ht="13.5" thickBot="1">
      <c r="B20" s="12" t="s">
        <v>26</v>
      </c>
      <c r="C20" s="24">
        <v>20</v>
      </c>
      <c r="D20" s="23">
        <v>8.39</v>
      </c>
      <c r="E20" s="23">
        <f t="shared" si="0"/>
        <v>167.8</v>
      </c>
    </row>
    <row r="21" spans="2:5" ht="14.25" thickBot="1" thickTop="1">
      <c r="B21" s="13"/>
      <c r="C21" s="13"/>
      <c r="D21" s="14" t="s">
        <v>28</v>
      </c>
      <c r="E21" s="25">
        <f>SUM(E10:E20)</f>
        <v>3294.370000000001</v>
      </c>
    </row>
    <row r="22" spans="4:5" ht="14.25" thickBot="1" thickTop="1">
      <c r="D22" s="14" t="s">
        <v>29</v>
      </c>
      <c r="E22" s="25">
        <f>E21+6%*E21</f>
        <v>3492.032200000001</v>
      </c>
    </row>
    <row r="23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21.7109375" style="0" bestFit="1" customWidth="1"/>
    <col min="3" max="5" width="10.7109375" style="0" customWidth="1"/>
  </cols>
  <sheetData>
    <row r="1" spans="1:6" ht="12.75">
      <c r="A1" s="20" t="s">
        <v>31</v>
      </c>
      <c r="F1" s="44" t="s">
        <v>186</v>
      </c>
    </row>
    <row r="2" ht="12.75">
      <c r="A2" s="20" t="s">
        <v>33</v>
      </c>
    </row>
    <row r="3" ht="12.75">
      <c r="A3" s="21" t="s">
        <v>34</v>
      </c>
    </row>
    <row r="4" ht="12.75">
      <c r="A4" s="21" t="s">
        <v>42</v>
      </c>
    </row>
    <row r="5" ht="12.75">
      <c r="A5" s="21" t="s">
        <v>40</v>
      </c>
    </row>
    <row r="8" ht="12.75">
      <c r="F8" s="27" t="s">
        <v>39</v>
      </c>
    </row>
    <row r="9" ht="12.75">
      <c r="F9" s="29">
        <v>0.06</v>
      </c>
    </row>
    <row r="12" spans="2:6" ht="12.75">
      <c r="B12" t="s">
        <v>16</v>
      </c>
      <c r="C12" t="s">
        <v>13</v>
      </c>
      <c r="D12" t="s">
        <v>14</v>
      </c>
      <c r="E12" t="s">
        <v>28</v>
      </c>
      <c r="F12" t="s">
        <v>29</v>
      </c>
    </row>
    <row r="13" spans="2:6" ht="12.75">
      <c r="B13" t="s">
        <v>20</v>
      </c>
      <c r="C13">
        <v>3</v>
      </c>
      <c r="D13">
        <v>3.89</v>
      </c>
      <c r="F13" s="39"/>
    </row>
    <row r="14" spans="2:6" ht="12.75">
      <c r="B14" t="s">
        <v>27</v>
      </c>
      <c r="C14">
        <v>10</v>
      </c>
      <c r="D14">
        <v>24.9</v>
      </c>
      <c r="F14" s="39"/>
    </row>
    <row r="15" spans="2:6" ht="12.75">
      <c r="B15" t="s">
        <v>19</v>
      </c>
      <c r="C15">
        <v>7</v>
      </c>
      <c r="D15">
        <v>336.6</v>
      </c>
      <c r="F15" s="39"/>
    </row>
    <row r="16" spans="2:6" ht="12.75">
      <c r="B16" t="s">
        <v>17</v>
      </c>
      <c r="C16">
        <v>13</v>
      </c>
      <c r="D16">
        <v>10.5</v>
      </c>
      <c r="F16" s="39"/>
    </row>
    <row r="17" spans="2:6" ht="12.75">
      <c r="B17" t="s">
        <v>18</v>
      </c>
      <c r="C17">
        <v>8</v>
      </c>
      <c r="D17">
        <v>3.3</v>
      </c>
      <c r="F17" s="39"/>
    </row>
    <row r="18" spans="2:6" ht="12.75">
      <c r="B18" t="s">
        <v>21</v>
      </c>
      <c r="C18">
        <v>2</v>
      </c>
      <c r="D18">
        <v>28.4</v>
      </c>
      <c r="F18" s="39"/>
    </row>
    <row r="19" spans="2:6" ht="12.75">
      <c r="B19" t="s">
        <v>22</v>
      </c>
      <c r="C19">
        <v>25</v>
      </c>
      <c r="D19">
        <v>4.65</v>
      </c>
      <c r="F19" s="39"/>
    </row>
    <row r="20" spans="2:6" ht="12.75">
      <c r="B20" t="s">
        <v>23</v>
      </c>
      <c r="C20">
        <v>6</v>
      </c>
      <c r="D20">
        <v>21.5</v>
      </c>
      <c r="F20" s="39"/>
    </row>
    <row r="21" spans="2:6" ht="12.75">
      <c r="B21" t="s">
        <v>25</v>
      </c>
      <c r="C21">
        <v>20</v>
      </c>
      <c r="D21">
        <v>2.04</v>
      </c>
      <c r="F21" s="39"/>
    </row>
    <row r="22" spans="2:6" ht="12.75">
      <c r="B22" t="s">
        <v>24</v>
      </c>
      <c r="C22">
        <v>1</v>
      </c>
      <c r="D22">
        <v>3.95</v>
      </c>
      <c r="F22" s="39"/>
    </row>
    <row r="23" spans="2:6" ht="12.75">
      <c r="B23" t="s">
        <v>26</v>
      </c>
      <c r="C23">
        <v>20</v>
      </c>
      <c r="D23">
        <v>8.39</v>
      </c>
      <c r="F23" s="39"/>
    </row>
    <row r="24" ht="12.75">
      <c r="D24" t="s">
        <v>36</v>
      </c>
    </row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">
      <selection activeCell="F14" sqref="F14"/>
    </sheetView>
  </sheetViews>
  <sheetFormatPr defaultColWidth="11.421875" defaultRowHeight="12.75"/>
  <cols>
    <col min="2" max="2" width="21.7109375" style="0" bestFit="1" customWidth="1"/>
    <col min="3" max="6" width="10.7109375" style="0" customWidth="1"/>
  </cols>
  <sheetData>
    <row r="1" ht="12.75">
      <c r="A1" s="20" t="s">
        <v>31</v>
      </c>
    </row>
    <row r="2" ht="12.75">
      <c r="A2" s="20" t="s">
        <v>33</v>
      </c>
    </row>
    <row r="3" ht="12.75">
      <c r="A3" s="21" t="s">
        <v>34</v>
      </c>
    </row>
    <row r="4" ht="12.75">
      <c r="A4" s="21" t="s">
        <v>111</v>
      </c>
    </row>
    <row r="5" ht="12.75">
      <c r="A5" s="21" t="s">
        <v>113</v>
      </c>
    </row>
    <row r="6" ht="12.75">
      <c r="A6" s="21" t="s">
        <v>40</v>
      </c>
    </row>
    <row r="7" ht="12.75">
      <c r="A7" s="20"/>
    </row>
    <row r="8" ht="13.5" thickBot="1">
      <c r="A8" s="20" t="s">
        <v>163</v>
      </c>
    </row>
    <row r="9" spans="1:6" ht="14.25" thickBot="1" thickTop="1">
      <c r="A9" s="20"/>
      <c r="F9" s="28" t="s">
        <v>39</v>
      </c>
    </row>
    <row r="10" spans="1:6" ht="13.5" thickTop="1">
      <c r="A10" s="20"/>
      <c r="F10" s="32">
        <v>0.06</v>
      </c>
    </row>
    <row r="11" ht="12.75">
      <c r="A11" s="20"/>
    </row>
    <row r="12" ht="13.5" thickBot="1"/>
    <row r="13" spans="2:6" ht="14.25" thickBot="1" thickTop="1">
      <c r="B13" s="14" t="s">
        <v>16</v>
      </c>
      <c r="C13" s="15" t="s">
        <v>13</v>
      </c>
      <c r="D13" s="15" t="s">
        <v>14</v>
      </c>
      <c r="E13" s="26" t="s">
        <v>37</v>
      </c>
      <c r="F13" s="16" t="s">
        <v>38</v>
      </c>
    </row>
    <row r="14" spans="2:6" ht="13.5" thickTop="1">
      <c r="B14" s="33" t="s">
        <v>20</v>
      </c>
      <c r="C14" s="22">
        <v>3</v>
      </c>
      <c r="D14" s="23">
        <v>3.89</v>
      </c>
      <c r="E14" s="23">
        <f>C14*D14</f>
        <v>11.67</v>
      </c>
      <c r="F14" s="23">
        <f aca="true" t="shared" si="0" ref="F14:F24">E14+$F$10*E14</f>
        <v>12.3702</v>
      </c>
    </row>
    <row r="15" spans="2:6" ht="12.75">
      <c r="B15" s="33" t="s">
        <v>27</v>
      </c>
      <c r="C15" s="22">
        <v>10</v>
      </c>
      <c r="D15" s="23">
        <v>24.9</v>
      </c>
      <c r="E15" s="23">
        <f aca="true" t="shared" si="1" ref="E15:E24">C15*D15</f>
        <v>249</v>
      </c>
      <c r="F15" s="23">
        <f t="shared" si="0"/>
        <v>263.94</v>
      </c>
    </row>
    <row r="16" spans="2:6" ht="12.75">
      <c r="B16" s="33" t="s">
        <v>19</v>
      </c>
      <c r="C16" s="22">
        <v>7</v>
      </c>
      <c r="D16" s="23">
        <v>336.6</v>
      </c>
      <c r="E16" s="23">
        <f t="shared" si="1"/>
        <v>2356.2000000000003</v>
      </c>
      <c r="F16" s="23">
        <f t="shared" si="0"/>
        <v>2497.572</v>
      </c>
    </row>
    <row r="17" spans="2:6" ht="12.75">
      <c r="B17" s="33" t="s">
        <v>17</v>
      </c>
      <c r="C17" s="22">
        <v>13</v>
      </c>
      <c r="D17" s="23">
        <v>10.5</v>
      </c>
      <c r="E17" s="23">
        <f t="shared" si="1"/>
        <v>136.5</v>
      </c>
      <c r="F17" s="23">
        <f t="shared" si="0"/>
        <v>144.69</v>
      </c>
    </row>
    <row r="18" spans="2:6" ht="12.75">
      <c r="B18" s="33" t="s">
        <v>18</v>
      </c>
      <c r="C18" s="22">
        <v>8</v>
      </c>
      <c r="D18" s="23">
        <v>3.3</v>
      </c>
      <c r="E18" s="23">
        <f t="shared" si="1"/>
        <v>26.4</v>
      </c>
      <c r="F18" s="23">
        <f t="shared" si="0"/>
        <v>27.983999999999998</v>
      </c>
    </row>
    <row r="19" spans="2:6" ht="12.75">
      <c r="B19" s="33" t="s">
        <v>21</v>
      </c>
      <c r="C19" s="22">
        <v>2</v>
      </c>
      <c r="D19" s="23">
        <v>28.4</v>
      </c>
      <c r="E19" s="23">
        <f t="shared" si="1"/>
        <v>56.8</v>
      </c>
      <c r="F19" s="23">
        <f t="shared" si="0"/>
        <v>60.208</v>
      </c>
    </row>
    <row r="20" spans="2:6" ht="12.75">
      <c r="B20" s="33" t="s">
        <v>22</v>
      </c>
      <c r="C20" s="22">
        <v>25</v>
      </c>
      <c r="D20" s="23">
        <v>4.65</v>
      </c>
      <c r="E20" s="23">
        <f t="shared" si="1"/>
        <v>116.25000000000001</v>
      </c>
      <c r="F20" s="23">
        <f t="shared" si="0"/>
        <v>123.22500000000001</v>
      </c>
    </row>
    <row r="21" spans="2:6" ht="12.75">
      <c r="B21" s="33" t="s">
        <v>23</v>
      </c>
      <c r="C21" s="22">
        <v>6</v>
      </c>
      <c r="D21" s="23">
        <v>21.5</v>
      </c>
      <c r="E21" s="23">
        <f t="shared" si="1"/>
        <v>129</v>
      </c>
      <c r="F21" s="23">
        <f t="shared" si="0"/>
        <v>136.74</v>
      </c>
    </row>
    <row r="22" spans="2:6" ht="12.75">
      <c r="B22" s="33" t="s">
        <v>25</v>
      </c>
      <c r="C22" s="22">
        <v>20</v>
      </c>
      <c r="D22" s="23">
        <v>2.04</v>
      </c>
      <c r="E22" s="23">
        <f t="shared" si="1"/>
        <v>40.8</v>
      </c>
      <c r="F22" s="23">
        <f t="shared" si="0"/>
        <v>43.248</v>
      </c>
    </row>
    <row r="23" spans="2:6" ht="12.75">
      <c r="B23" s="33" t="s">
        <v>24</v>
      </c>
      <c r="C23" s="22">
        <v>1</v>
      </c>
      <c r="D23" s="23">
        <v>3.95</v>
      </c>
      <c r="E23" s="23">
        <f t="shared" si="1"/>
        <v>3.95</v>
      </c>
      <c r="F23" s="23">
        <f t="shared" si="0"/>
        <v>4.187</v>
      </c>
    </row>
    <row r="24" spans="2:6" ht="13.5" thickBot="1">
      <c r="B24" s="34" t="s">
        <v>26</v>
      </c>
      <c r="C24" s="24">
        <v>20</v>
      </c>
      <c r="D24" s="23">
        <v>8.39</v>
      </c>
      <c r="E24" s="23">
        <f t="shared" si="1"/>
        <v>167.8</v>
      </c>
      <c r="F24" s="23">
        <f t="shared" si="0"/>
        <v>177.86800000000002</v>
      </c>
    </row>
    <row r="25" spans="2:6" ht="14.25" thickBot="1" thickTop="1">
      <c r="B25" s="13"/>
      <c r="C25" s="13"/>
      <c r="D25" s="14" t="s">
        <v>36</v>
      </c>
      <c r="E25" s="30">
        <f>SUM(E14:E24)</f>
        <v>3294.370000000001</v>
      </c>
      <c r="F25" s="31">
        <f>SUM(F14:F24)</f>
        <v>3492.0321999999996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1" sqref="G1"/>
    </sheetView>
  </sheetViews>
  <sheetFormatPr defaultColWidth="11.421875" defaultRowHeight="12.75"/>
  <cols>
    <col min="2" max="2" width="21.7109375" style="0" bestFit="1" customWidth="1"/>
    <col min="3" max="7" width="10.7109375" style="0" customWidth="1"/>
  </cols>
  <sheetData>
    <row r="1" spans="1:7" ht="12.75">
      <c r="A1" s="20" t="s">
        <v>31</v>
      </c>
      <c r="G1" s="44" t="s">
        <v>186</v>
      </c>
    </row>
    <row r="2" ht="12.75">
      <c r="A2" s="20" t="s">
        <v>33</v>
      </c>
    </row>
    <row r="3" ht="12.75">
      <c r="A3" s="21" t="s">
        <v>302</v>
      </c>
    </row>
    <row r="5" ht="13.5" thickBot="1"/>
    <row r="6" ht="14.25" thickBot="1" thickTop="1">
      <c r="G6" s="28" t="s">
        <v>39</v>
      </c>
    </row>
    <row r="7" ht="13.5" thickTop="1">
      <c r="G7" s="32">
        <v>0.06</v>
      </c>
    </row>
    <row r="9" ht="13.5" thickBot="1"/>
    <row r="10" spans="2:12" ht="14.25" thickBot="1" thickTop="1">
      <c r="B10" s="14" t="s">
        <v>16</v>
      </c>
      <c r="C10" s="98" t="s">
        <v>303</v>
      </c>
      <c r="D10" s="15" t="s">
        <v>13</v>
      </c>
      <c r="E10" s="15" t="s">
        <v>14</v>
      </c>
      <c r="F10" s="26" t="s">
        <v>28</v>
      </c>
      <c r="G10" s="16" t="s">
        <v>29</v>
      </c>
      <c r="H10" s="27"/>
      <c r="L10" s="35" t="s">
        <v>43</v>
      </c>
    </row>
    <row r="11" spans="2:7" ht="13.5" thickTop="1">
      <c r="B11" s="33" t="s">
        <v>20</v>
      </c>
      <c r="C11" s="99"/>
      <c r="D11" s="22">
        <v>3</v>
      </c>
      <c r="E11" s="23">
        <v>3.89</v>
      </c>
      <c r="F11" s="23">
        <f>D11*E11</f>
        <v>11.67</v>
      </c>
      <c r="G11" s="23">
        <f aca="true" t="shared" si="0" ref="G11:G21">F11+$G$7*F11</f>
        <v>12.3702</v>
      </c>
    </row>
    <row r="12" spans="2:12" ht="12.75">
      <c r="B12" s="33" t="s">
        <v>27</v>
      </c>
      <c r="C12" s="99"/>
      <c r="D12" s="22">
        <v>10</v>
      </c>
      <c r="E12" s="23">
        <v>24.9</v>
      </c>
      <c r="F12" s="23">
        <f aca="true" t="shared" si="1" ref="F12:F21">D12*E12</f>
        <v>249</v>
      </c>
      <c r="G12" s="23">
        <f t="shared" si="0"/>
        <v>263.94</v>
      </c>
      <c r="L12" s="35" t="s">
        <v>223</v>
      </c>
    </row>
    <row r="13" spans="2:7" ht="12.75">
      <c r="B13" s="33" t="s">
        <v>19</v>
      </c>
      <c r="C13" s="99"/>
      <c r="D13" s="22">
        <v>7</v>
      </c>
      <c r="E13" s="23">
        <v>336.6</v>
      </c>
      <c r="F13" s="23">
        <f t="shared" si="1"/>
        <v>2356.2000000000003</v>
      </c>
      <c r="G13" s="23">
        <f t="shared" si="0"/>
        <v>2497.572</v>
      </c>
    </row>
    <row r="14" spans="2:12" ht="12.75">
      <c r="B14" s="33" t="s">
        <v>17</v>
      </c>
      <c r="C14" s="99"/>
      <c r="D14" s="22">
        <v>13</v>
      </c>
      <c r="E14" s="23">
        <v>10.5</v>
      </c>
      <c r="F14" s="23">
        <f t="shared" si="1"/>
        <v>136.5</v>
      </c>
      <c r="G14" s="23">
        <f t="shared" si="0"/>
        <v>144.69</v>
      </c>
      <c r="L14" s="35" t="s">
        <v>44</v>
      </c>
    </row>
    <row r="15" spans="2:7" ht="12.75">
      <c r="B15" s="33" t="s">
        <v>18</v>
      </c>
      <c r="C15" s="99"/>
      <c r="D15" s="22">
        <v>8</v>
      </c>
      <c r="E15" s="23">
        <v>3.3</v>
      </c>
      <c r="F15" s="23">
        <f t="shared" si="1"/>
        <v>26.4</v>
      </c>
      <c r="G15" s="23">
        <f t="shared" si="0"/>
        <v>27.983999999999998</v>
      </c>
    </row>
    <row r="16" spans="2:12" ht="12.75">
      <c r="B16" s="33" t="s">
        <v>21</v>
      </c>
      <c r="C16" s="99"/>
      <c r="D16" s="22">
        <v>2</v>
      </c>
      <c r="E16" s="23">
        <v>28.4</v>
      </c>
      <c r="F16" s="23">
        <f t="shared" si="1"/>
        <v>56.8</v>
      </c>
      <c r="G16" s="23">
        <f t="shared" si="0"/>
        <v>60.208</v>
      </c>
      <c r="L16" s="35" t="s">
        <v>45</v>
      </c>
    </row>
    <row r="17" spans="2:7" ht="12.75">
      <c r="B17" s="33" t="s">
        <v>22</v>
      </c>
      <c r="C17" s="99"/>
      <c r="D17" s="22">
        <v>25</v>
      </c>
      <c r="E17" s="23">
        <v>4.65</v>
      </c>
      <c r="F17" s="23">
        <f t="shared" si="1"/>
        <v>116.25000000000001</v>
      </c>
      <c r="G17" s="23">
        <f t="shared" si="0"/>
        <v>123.22500000000001</v>
      </c>
    </row>
    <row r="18" spans="2:12" ht="12.75">
      <c r="B18" s="33" t="s">
        <v>23</v>
      </c>
      <c r="C18" s="99"/>
      <c r="D18" s="22">
        <v>6</v>
      </c>
      <c r="E18" s="23">
        <v>21.5</v>
      </c>
      <c r="F18" s="23">
        <f t="shared" si="1"/>
        <v>129</v>
      </c>
      <c r="G18" s="23">
        <f t="shared" si="0"/>
        <v>136.74</v>
      </c>
      <c r="L18" s="35" t="s">
        <v>46</v>
      </c>
    </row>
    <row r="19" spans="2:12" ht="12.75">
      <c r="B19" s="33" t="s">
        <v>25</v>
      </c>
      <c r="C19" s="99"/>
      <c r="D19" s="22">
        <v>20</v>
      </c>
      <c r="E19" s="23">
        <v>2.04</v>
      </c>
      <c r="F19" s="23">
        <f t="shared" si="1"/>
        <v>40.8</v>
      </c>
      <c r="G19" s="23">
        <f t="shared" si="0"/>
        <v>43.248</v>
      </c>
      <c r="L19" s="36" t="s">
        <v>17</v>
      </c>
    </row>
    <row r="20" spans="2:7" ht="12.75">
      <c r="B20" s="33" t="s">
        <v>24</v>
      </c>
      <c r="C20" s="99"/>
      <c r="D20" s="22">
        <v>1</v>
      </c>
      <c r="E20" s="23">
        <v>3.95</v>
      </c>
      <c r="F20" s="23">
        <f t="shared" si="1"/>
        <v>3.95</v>
      </c>
      <c r="G20" s="23">
        <f t="shared" si="0"/>
        <v>4.187</v>
      </c>
    </row>
    <row r="21" spans="2:12" ht="13.5" thickBot="1">
      <c r="B21" s="34" t="s">
        <v>26</v>
      </c>
      <c r="C21" s="100"/>
      <c r="D21" s="24">
        <v>20</v>
      </c>
      <c r="E21" s="23">
        <v>8.39</v>
      </c>
      <c r="F21" s="23">
        <f t="shared" si="1"/>
        <v>167.8</v>
      </c>
      <c r="G21" s="23">
        <f t="shared" si="0"/>
        <v>177.86800000000002</v>
      </c>
      <c r="L21" s="35" t="s">
        <v>304</v>
      </c>
    </row>
    <row r="22" spans="2:12" ht="14.25" thickBot="1" thickTop="1">
      <c r="B22" s="13"/>
      <c r="C22" s="13"/>
      <c r="D22" s="13"/>
      <c r="E22" s="14" t="s">
        <v>36</v>
      </c>
      <c r="F22" s="30">
        <f>SUM(F11:F21)</f>
        <v>3294.370000000001</v>
      </c>
      <c r="G22" s="31">
        <f>SUM(G11:G21)</f>
        <v>3492.0321999999996</v>
      </c>
      <c r="L22" s="35" t="s">
        <v>301</v>
      </c>
    </row>
    <row r="23" ht="13.5" thickTop="1"/>
    <row r="24" ht="12.75">
      <c r="L24" s="35" t="s">
        <v>308</v>
      </c>
    </row>
    <row r="26" ht="12.75">
      <c r="F26" s="37"/>
    </row>
    <row r="27" ht="12.75">
      <c r="F27" s="37"/>
    </row>
    <row r="31" ht="12.75">
      <c r="D31" s="36"/>
    </row>
    <row r="33" ht="12.75">
      <c r="E33" s="35"/>
    </row>
  </sheetData>
  <sheetProtection/>
  <dataValidations count="1">
    <dataValidation type="list" allowBlank="1" showInputMessage="1" showErrorMessage="1" sqref="L19">
      <formula1>$B$11:$B$21</formula1>
    </dataValidation>
  </dataValidations>
  <hyperlinks>
    <hyperlink ref="G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5">
      <selection activeCell="L24" sqref="L24"/>
    </sheetView>
  </sheetViews>
  <sheetFormatPr defaultColWidth="11.421875" defaultRowHeight="12.75"/>
  <cols>
    <col min="2" max="2" width="21.7109375" style="0" bestFit="1" customWidth="1"/>
    <col min="3" max="7" width="10.7109375" style="0" customWidth="1"/>
  </cols>
  <sheetData>
    <row r="1" ht="12.75">
      <c r="A1" s="20" t="s">
        <v>31</v>
      </c>
    </row>
    <row r="2" ht="12.75">
      <c r="A2" s="20" t="s">
        <v>33</v>
      </c>
    </row>
    <row r="3" ht="12.75">
      <c r="A3" s="21" t="s">
        <v>302</v>
      </c>
    </row>
    <row r="5" ht="13.5" thickBot="1"/>
    <row r="6" ht="14.25" thickBot="1" thickTop="1">
      <c r="G6" s="28" t="s">
        <v>39</v>
      </c>
    </row>
    <row r="7" ht="13.5" thickTop="1">
      <c r="G7" s="32">
        <v>0.06</v>
      </c>
    </row>
    <row r="9" ht="13.5" thickBot="1"/>
    <row r="10" spans="2:14" ht="14.25" thickBot="1" thickTop="1">
      <c r="B10" s="14" t="s">
        <v>16</v>
      </c>
      <c r="C10" s="98" t="s">
        <v>303</v>
      </c>
      <c r="D10" s="15" t="s">
        <v>13</v>
      </c>
      <c r="E10" s="15" t="s">
        <v>14</v>
      </c>
      <c r="F10" s="26" t="s">
        <v>28</v>
      </c>
      <c r="G10" s="16" t="s">
        <v>29</v>
      </c>
      <c r="H10" s="27"/>
      <c r="L10" s="35" t="s">
        <v>43</v>
      </c>
      <c r="M10" s="37">
        <f>AVERAGE(E11:E21)</f>
        <v>40.73818181818182</v>
      </c>
      <c r="N10" t="s">
        <v>135</v>
      </c>
    </row>
    <row r="11" spans="2:7" ht="13.5" thickTop="1">
      <c r="B11" s="33" t="s">
        <v>20</v>
      </c>
      <c r="C11" s="99" t="str">
        <f>IF(E11&gt;20,"De luxe","Ordinaire")</f>
        <v>Ordinaire</v>
      </c>
      <c r="D11" s="22">
        <v>3</v>
      </c>
      <c r="E11" s="23">
        <v>3.89</v>
      </c>
      <c r="F11" s="23">
        <f>D11*E11</f>
        <v>11.67</v>
      </c>
      <c r="G11" s="23">
        <f aca="true" t="shared" si="0" ref="G11:G21">F11+$G$7*F11</f>
        <v>12.3702</v>
      </c>
    </row>
    <row r="12" spans="2:14" ht="12.75">
      <c r="B12" s="33" t="s">
        <v>27</v>
      </c>
      <c r="C12" s="99" t="str">
        <f aca="true" t="shared" si="1" ref="C12:C21">IF(E12&gt;20,"De luxe","Ordinaire")</f>
        <v>De luxe</v>
      </c>
      <c r="D12" s="22">
        <v>10</v>
      </c>
      <c r="E12" s="23">
        <v>24.9</v>
      </c>
      <c r="F12" s="23">
        <f aca="true" t="shared" si="2" ref="F12:F21">D12*E12</f>
        <v>249</v>
      </c>
      <c r="G12" s="23">
        <f t="shared" si="0"/>
        <v>263.94</v>
      </c>
      <c r="L12" s="35" t="s">
        <v>223</v>
      </c>
      <c r="M12" s="37">
        <f>MAX(E11:E21)</f>
        <v>336.6</v>
      </c>
      <c r="N12" t="s">
        <v>133</v>
      </c>
    </row>
    <row r="13" spans="2:7" ht="12.75">
      <c r="B13" s="33" t="s">
        <v>19</v>
      </c>
      <c r="C13" s="99" t="str">
        <f t="shared" si="1"/>
        <v>De luxe</v>
      </c>
      <c r="D13" s="22">
        <v>7</v>
      </c>
      <c r="E13" s="23">
        <v>336.6</v>
      </c>
      <c r="F13" s="23">
        <f t="shared" si="2"/>
        <v>2356.2000000000003</v>
      </c>
      <c r="G13" s="23">
        <f t="shared" si="0"/>
        <v>2497.572</v>
      </c>
    </row>
    <row r="14" spans="2:14" ht="12.75">
      <c r="B14" s="33" t="s">
        <v>17</v>
      </c>
      <c r="C14" s="99" t="str">
        <f t="shared" si="1"/>
        <v>Ordinaire</v>
      </c>
      <c r="D14" s="22">
        <v>13</v>
      </c>
      <c r="E14" s="23">
        <v>10.5</v>
      </c>
      <c r="F14" s="23">
        <f t="shared" si="2"/>
        <v>136.5</v>
      </c>
      <c r="G14" s="23">
        <f t="shared" si="0"/>
        <v>144.69</v>
      </c>
      <c r="L14" s="35" t="s">
        <v>44</v>
      </c>
      <c r="M14">
        <f>COUNTA(B11:B21)</f>
        <v>11</v>
      </c>
      <c r="N14" t="s">
        <v>134</v>
      </c>
    </row>
    <row r="15" spans="2:7" ht="12.75">
      <c r="B15" s="33" t="s">
        <v>18</v>
      </c>
      <c r="C15" s="99" t="str">
        <f t="shared" si="1"/>
        <v>Ordinaire</v>
      </c>
      <c r="D15" s="22">
        <v>8</v>
      </c>
      <c r="E15" s="23">
        <v>3.3</v>
      </c>
      <c r="F15" s="23">
        <f t="shared" si="2"/>
        <v>26.4</v>
      </c>
      <c r="G15" s="23">
        <f t="shared" si="0"/>
        <v>27.983999999999998</v>
      </c>
    </row>
    <row r="16" spans="2:14" ht="12.75">
      <c r="B16" s="33" t="s">
        <v>21</v>
      </c>
      <c r="C16" s="99" t="str">
        <f t="shared" si="1"/>
        <v>De luxe</v>
      </c>
      <c r="D16" s="22">
        <v>2</v>
      </c>
      <c r="E16" s="23">
        <v>28.4</v>
      </c>
      <c r="F16" s="23">
        <f t="shared" si="2"/>
        <v>56.8</v>
      </c>
      <c r="G16" s="23">
        <f t="shared" si="0"/>
        <v>60.208</v>
      </c>
      <c r="L16" s="35" t="s">
        <v>45</v>
      </c>
      <c r="M16">
        <f>COUNTIF(E11:E21,"&gt;20")</f>
        <v>4</v>
      </c>
      <c r="N16" t="s">
        <v>164</v>
      </c>
    </row>
    <row r="17" spans="2:7" ht="12.75">
      <c r="B17" s="33" t="s">
        <v>22</v>
      </c>
      <c r="C17" s="99" t="str">
        <f t="shared" si="1"/>
        <v>Ordinaire</v>
      </c>
      <c r="D17" s="22">
        <v>25</v>
      </c>
      <c r="E17" s="23">
        <v>4.65</v>
      </c>
      <c r="F17" s="23">
        <f t="shared" si="2"/>
        <v>116.25000000000001</v>
      </c>
      <c r="G17" s="23">
        <f t="shared" si="0"/>
        <v>123.22500000000001</v>
      </c>
    </row>
    <row r="18" spans="2:12" ht="12.75">
      <c r="B18" s="33" t="s">
        <v>23</v>
      </c>
      <c r="C18" s="99" t="str">
        <f t="shared" si="1"/>
        <v>De luxe</v>
      </c>
      <c r="D18" s="22">
        <v>6</v>
      </c>
      <c r="E18" s="23">
        <v>21.5</v>
      </c>
      <c r="F18" s="23">
        <f t="shared" si="2"/>
        <v>129</v>
      </c>
      <c r="G18" s="23">
        <f t="shared" si="0"/>
        <v>136.74</v>
      </c>
      <c r="L18" s="35" t="s">
        <v>46</v>
      </c>
    </row>
    <row r="19" spans="2:14" ht="12.75">
      <c r="B19" s="33" t="s">
        <v>25</v>
      </c>
      <c r="C19" s="99" t="str">
        <f t="shared" si="1"/>
        <v>Ordinaire</v>
      </c>
      <c r="D19" s="22">
        <v>20</v>
      </c>
      <c r="E19" s="23">
        <v>2.04</v>
      </c>
      <c r="F19" s="23">
        <f t="shared" si="2"/>
        <v>40.8</v>
      </c>
      <c r="G19" s="23">
        <f t="shared" si="0"/>
        <v>43.248</v>
      </c>
      <c r="L19" s="36" t="s">
        <v>17</v>
      </c>
      <c r="M19">
        <f>VLOOKUP(L19,B10:G21,4,FALSE)</f>
        <v>10.5</v>
      </c>
      <c r="N19" t="s">
        <v>165</v>
      </c>
    </row>
    <row r="20" spans="2:7" ht="12.75">
      <c r="B20" s="33" t="s">
        <v>24</v>
      </c>
      <c r="C20" s="99" t="str">
        <f t="shared" si="1"/>
        <v>Ordinaire</v>
      </c>
      <c r="D20" s="22">
        <v>1</v>
      </c>
      <c r="E20" s="23">
        <v>3.95</v>
      </c>
      <c r="F20" s="23">
        <f t="shared" si="2"/>
        <v>3.95</v>
      </c>
      <c r="G20" s="23">
        <f t="shared" si="0"/>
        <v>4.187</v>
      </c>
    </row>
    <row r="21" spans="2:14" ht="13.5" thickBot="1">
      <c r="B21" s="34" t="s">
        <v>26</v>
      </c>
      <c r="C21" s="100" t="str">
        <f t="shared" si="1"/>
        <v>Ordinaire</v>
      </c>
      <c r="D21" s="24">
        <v>20</v>
      </c>
      <c r="E21" s="23">
        <v>8.39</v>
      </c>
      <c r="F21" s="23">
        <f t="shared" si="2"/>
        <v>167.8</v>
      </c>
      <c r="G21" s="23">
        <f t="shared" si="0"/>
        <v>177.86800000000002</v>
      </c>
      <c r="L21" s="35" t="s">
        <v>306</v>
      </c>
      <c r="N21" t="s">
        <v>305</v>
      </c>
    </row>
    <row r="22" spans="2:12" ht="14.25" thickBot="1" thickTop="1">
      <c r="B22" s="13"/>
      <c r="C22" s="13"/>
      <c r="D22" s="13"/>
      <c r="E22" s="14" t="s">
        <v>36</v>
      </c>
      <c r="F22" s="30">
        <f>SUM(F11:F21)</f>
        <v>3294.370000000001</v>
      </c>
      <c r="G22" s="31">
        <f>SUM(G11:G21)</f>
        <v>3492.0321999999996</v>
      </c>
      <c r="L22" s="35" t="s">
        <v>301</v>
      </c>
    </row>
    <row r="23" ht="13.5" thickTop="1"/>
    <row r="24" spans="12:14" ht="12.75">
      <c r="L24" s="35" t="s">
        <v>308</v>
      </c>
      <c r="M24">
        <f>_xlfn.COUNTIFS(C11:C21,"Ordinaire",D11:D21,"&lt;10")</f>
        <v>3</v>
      </c>
      <c r="N24" t="s">
        <v>307</v>
      </c>
    </row>
    <row r="26" ht="12.75">
      <c r="F26" s="37"/>
    </row>
    <row r="27" ht="12.75">
      <c r="F27" s="37"/>
    </row>
    <row r="31" ht="12.75">
      <c r="D31" s="36"/>
    </row>
    <row r="33" ht="12.75">
      <c r="E33" s="35"/>
    </row>
  </sheetData>
  <sheetProtection/>
  <dataValidations count="1">
    <dataValidation type="list" allowBlank="1" showInputMessage="1" showErrorMessage="1" sqref="L19">
      <formula1>$B$11:$B$21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1.7109375" style="0" bestFit="1" customWidth="1"/>
    <col min="3" max="6" width="10.7109375" style="0" customWidth="1"/>
  </cols>
  <sheetData>
    <row r="1" spans="1:6" ht="12.75">
      <c r="A1" s="20" t="s">
        <v>31</v>
      </c>
      <c r="F1" s="44" t="s">
        <v>186</v>
      </c>
    </row>
    <row r="2" ht="12.75">
      <c r="A2" s="20" t="s">
        <v>33</v>
      </c>
    </row>
    <row r="3" ht="12.75">
      <c r="A3" s="21" t="s">
        <v>201</v>
      </c>
    </row>
    <row r="4" ht="12.75">
      <c r="A4" s="21" t="s">
        <v>118</v>
      </c>
    </row>
    <row r="5" ht="12.75">
      <c r="A5" t="s">
        <v>181</v>
      </c>
    </row>
    <row r="6" ht="12.75">
      <c r="A6" s="21" t="s">
        <v>47</v>
      </c>
    </row>
    <row r="7" ht="13.5" thickBot="1"/>
    <row r="8" ht="14.25" thickBot="1" thickTop="1">
      <c r="F8" s="28" t="s">
        <v>39</v>
      </c>
    </row>
    <row r="9" ht="13.5" thickTop="1">
      <c r="F9" s="32">
        <v>0.06</v>
      </c>
    </row>
    <row r="11" ht="13.5" thickBot="1"/>
    <row r="12" spans="2:6" ht="14.25" thickBot="1" thickTop="1">
      <c r="B12" s="14" t="s">
        <v>16</v>
      </c>
      <c r="C12" s="15" t="s">
        <v>13</v>
      </c>
      <c r="D12" s="15" t="s">
        <v>14</v>
      </c>
      <c r="E12" s="26" t="s">
        <v>28</v>
      </c>
      <c r="F12" s="16" t="s">
        <v>29</v>
      </c>
    </row>
    <row r="13" spans="2:6" ht="13.5" thickTop="1">
      <c r="B13" s="33" t="s">
        <v>20</v>
      </c>
      <c r="C13" s="22">
        <v>3</v>
      </c>
      <c r="D13" s="23">
        <v>3.89</v>
      </c>
      <c r="E13" s="23">
        <f aca="true" t="shared" si="0" ref="E13:E23">C13*D13</f>
        <v>11.67</v>
      </c>
      <c r="F13" s="23">
        <f aca="true" t="shared" si="1" ref="F13:F23">E13+$F$9*E13</f>
        <v>12.3702</v>
      </c>
    </row>
    <row r="14" spans="2:6" ht="12.75">
      <c r="B14" s="33" t="s">
        <v>27</v>
      </c>
      <c r="C14" s="22">
        <v>10</v>
      </c>
      <c r="D14" s="23">
        <v>24.9</v>
      </c>
      <c r="E14" s="23">
        <f t="shared" si="0"/>
        <v>249</v>
      </c>
      <c r="F14" s="23">
        <f t="shared" si="1"/>
        <v>263.94</v>
      </c>
    </row>
    <row r="15" spans="2:6" ht="12.75">
      <c r="B15" s="33" t="s">
        <v>19</v>
      </c>
      <c r="C15" s="22">
        <v>7</v>
      </c>
      <c r="D15" s="23">
        <v>336.6</v>
      </c>
      <c r="E15" s="23">
        <f t="shared" si="0"/>
        <v>2356.2000000000003</v>
      </c>
      <c r="F15" s="23">
        <f t="shared" si="1"/>
        <v>2497.572</v>
      </c>
    </row>
    <row r="16" spans="2:6" ht="12.75">
      <c r="B16" s="33" t="s">
        <v>17</v>
      </c>
      <c r="C16" s="22">
        <v>13</v>
      </c>
      <c r="D16" s="23">
        <v>10.5</v>
      </c>
      <c r="E16" s="23">
        <f t="shared" si="0"/>
        <v>136.5</v>
      </c>
      <c r="F16" s="23">
        <f t="shared" si="1"/>
        <v>144.69</v>
      </c>
    </row>
    <row r="17" spans="2:6" ht="12.75">
      <c r="B17" s="33" t="s">
        <v>119</v>
      </c>
      <c r="C17" s="22">
        <v>8</v>
      </c>
      <c r="D17" s="23">
        <v>3.3</v>
      </c>
      <c r="E17" s="23">
        <f t="shared" si="0"/>
        <v>26.4</v>
      </c>
      <c r="F17" s="23">
        <f t="shared" si="1"/>
        <v>27.983999999999998</v>
      </c>
    </row>
    <row r="18" spans="2:6" ht="12.75">
      <c r="B18" s="33" t="s">
        <v>21</v>
      </c>
      <c r="C18" s="22">
        <v>2</v>
      </c>
      <c r="D18" s="23">
        <v>28.4</v>
      </c>
      <c r="E18" s="23">
        <f t="shared" si="0"/>
        <v>56.8</v>
      </c>
      <c r="F18" s="23">
        <f t="shared" si="1"/>
        <v>60.208</v>
      </c>
    </row>
    <row r="19" spans="2:6" ht="12.75">
      <c r="B19" s="33" t="s">
        <v>22</v>
      </c>
      <c r="C19" s="22">
        <v>25</v>
      </c>
      <c r="D19" s="23">
        <v>4.65</v>
      </c>
      <c r="E19" s="23">
        <f t="shared" si="0"/>
        <v>116.25000000000001</v>
      </c>
      <c r="F19" s="23">
        <f t="shared" si="1"/>
        <v>123.22500000000001</v>
      </c>
    </row>
    <row r="20" spans="2:6" ht="12.75">
      <c r="B20" s="33" t="s">
        <v>23</v>
      </c>
      <c r="C20" s="22">
        <v>6</v>
      </c>
      <c r="D20" s="23">
        <v>21.5</v>
      </c>
      <c r="E20" s="23">
        <f t="shared" si="0"/>
        <v>129</v>
      </c>
      <c r="F20" s="23">
        <f t="shared" si="1"/>
        <v>136.74</v>
      </c>
    </row>
    <row r="21" spans="2:6" ht="12.75">
      <c r="B21" s="33" t="s">
        <v>25</v>
      </c>
      <c r="C21" s="22">
        <v>20</v>
      </c>
      <c r="D21" s="23">
        <v>2.04</v>
      </c>
      <c r="E21" s="23">
        <f t="shared" si="0"/>
        <v>40.8</v>
      </c>
      <c r="F21" s="23">
        <f t="shared" si="1"/>
        <v>43.248</v>
      </c>
    </row>
    <row r="22" spans="2:6" ht="12.75">
      <c r="B22" s="33" t="s">
        <v>24</v>
      </c>
      <c r="C22" s="22">
        <v>1</v>
      </c>
      <c r="D22" s="23">
        <v>3.95</v>
      </c>
      <c r="E22" s="23">
        <f t="shared" si="0"/>
        <v>3.95</v>
      </c>
      <c r="F22" s="23">
        <f t="shared" si="1"/>
        <v>4.187</v>
      </c>
    </row>
    <row r="23" spans="2:6" ht="13.5" thickBot="1">
      <c r="B23" s="34" t="s">
        <v>26</v>
      </c>
      <c r="C23" s="24">
        <v>20</v>
      </c>
      <c r="D23" s="23">
        <v>8.39</v>
      </c>
      <c r="E23" s="23">
        <f t="shared" si="0"/>
        <v>167.8</v>
      </c>
      <c r="F23" s="23">
        <f t="shared" si="1"/>
        <v>177.86800000000002</v>
      </c>
    </row>
    <row r="24" spans="2:6" ht="14.25" thickBot="1" thickTop="1">
      <c r="B24" s="13"/>
      <c r="C24" s="13"/>
      <c r="D24" s="14" t="s">
        <v>36</v>
      </c>
      <c r="E24" s="30">
        <f>SUM(E13:E23)</f>
        <v>3294.370000000001</v>
      </c>
      <c r="F24" s="31">
        <f>SUM(F13:F23)</f>
        <v>3492.0321999999996</v>
      </c>
    </row>
    <row r="25" ht="13.5" thickTop="1"/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">
      <selection activeCell="B14" sqref="B14:B24"/>
    </sheetView>
  </sheetViews>
  <sheetFormatPr defaultColWidth="11.421875" defaultRowHeight="12.75"/>
  <cols>
    <col min="2" max="2" width="21.7109375" style="0" bestFit="1" customWidth="1"/>
    <col min="3" max="6" width="10.7109375" style="0" customWidth="1"/>
  </cols>
  <sheetData>
    <row r="1" ht="12.75">
      <c r="A1" s="20" t="s">
        <v>31</v>
      </c>
    </row>
    <row r="2" ht="12.75">
      <c r="A2" s="20" t="s">
        <v>33</v>
      </c>
    </row>
    <row r="3" ht="12.75">
      <c r="A3" s="21" t="s">
        <v>180</v>
      </c>
    </row>
    <row r="4" ht="12.75">
      <c r="A4" s="21" t="s">
        <v>118</v>
      </c>
    </row>
    <row r="5" ht="12.75">
      <c r="A5" t="s">
        <v>181</v>
      </c>
    </row>
    <row r="6" ht="12.75">
      <c r="A6" s="21" t="s">
        <v>47</v>
      </c>
    </row>
    <row r="7" ht="12.75">
      <c r="A7" s="21"/>
    </row>
    <row r="8" ht="13.5" thickBot="1">
      <c r="A8" s="21"/>
    </row>
    <row r="9" spans="1:6" ht="14.25" thickBot="1" thickTop="1">
      <c r="A9" s="21"/>
      <c r="F9" s="28" t="s">
        <v>39</v>
      </c>
    </row>
    <row r="10" spans="1:6" ht="13.5" thickTop="1">
      <c r="A10" s="21"/>
      <c r="F10" s="32">
        <v>0.06</v>
      </c>
    </row>
    <row r="11" ht="12.75">
      <c r="A11" s="21"/>
    </row>
    <row r="12" ht="13.5" thickBot="1">
      <c r="A12" s="20"/>
    </row>
    <row r="13" spans="1:6" ht="14.25" thickBot="1" thickTop="1">
      <c r="A13" s="20"/>
      <c r="B13" s="14" t="s">
        <v>16</v>
      </c>
      <c r="C13" s="15" t="s">
        <v>13</v>
      </c>
      <c r="D13" s="15" t="s">
        <v>14</v>
      </c>
      <c r="E13" s="26" t="s">
        <v>37</v>
      </c>
      <c r="F13" s="16" t="s">
        <v>38</v>
      </c>
    </row>
    <row r="14" spans="2:6" ht="13.5" thickTop="1">
      <c r="B14" s="33" t="s">
        <v>20</v>
      </c>
      <c r="C14" s="22">
        <v>3</v>
      </c>
      <c r="D14" s="23">
        <v>3.89</v>
      </c>
      <c r="E14" s="23">
        <f aca="true" t="shared" si="0" ref="E14:E24">C14*D14</f>
        <v>11.67</v>
      </c>
      <c r="F14" s="23">
        <f aca="true" t="shared" si="1" ref="F14:F24">E14+$F$10*E14</f>
        <v>12.3702</v>
      </c>
    </row>
    <row r="15" spans="2:6" ht="12.75">
      <c r="B15" s="33" t="s">
        <v>27</v>
      </c>
      <c r="C15" s="22">
        <v>10</v>
      </c>
      <c r="D15" s="23">
        <v>24.9</v>
      </c>
      <c r="E15" s="23">
        <f t="shared" si="0"/>
        <v>249</v>
      </c>
      <c r="F15" s="23">
        <f t="shared" si="1"/>
        <v>263.94</v>
      </c>
    </row>
    <row r="16" spans="2:6" ht="12.75">
      <c r="B16" s="33" t="s">
        <v>19</v>
      </c>
      <c r="C16" s="22">
        <v>7</v>
      </c>
      <c r="D16" s="23">
        <v>336.6</v>
      </c>
      <c r="E16" s="23">
        <f t="shared" si="0"/>
        <v>2356.2000000000003</v>
      </c>
      <c r="F16" s="23">
        <f t="shared" si="1"/>
        <v>2497.572</v>
      </c>
    </row>
    <row r="17" spans="2:6" ht="12.75">
      <c r="B17" s="33" t="s">
        <v>17</v>
      </c>
      <c r="C17" s="22">
        <v>13</v>
      </c>
      <c r="D17" s="23">
        <v>10.5</v>
      </c>
      <c r="E17" s="23">
        <f t="shared" si="0"/>
        <v>136.5</v>
      </c>
      <c r="F17" s="23">
        <f t="shared" si="1"/>
        <v>144.69</v>
      </c>
    </row>
    <row r="18" spans="2:6" ht="12.75">
      <c r="B18" s="33" t="s">
        <v>18</v>
      </c>
      <c r="C18" s="22">
        <v>8</v>
      </c>
      <c r="D18" s="23">
        <v>3.3</v>
      </c>
      <c r="E18" s="23">
        <f t="shared" si="0"/>
        <v>26.4</v>
      </c>
      <c r="F18" s="23">
        <f t="shared" si="1"/>
        <v>27.983999999999998</v>
      </c>
    </row>
    <row r="19" spans="2:6" ht="12.75">
      <c r="B19" s="33" t="s">
        <v>21</v>
      </c>
      <c r="C19" s="22">
        <v>2</v>
      </c>
      <c r="D19" s="23">
        <v>28.4</v>
      </c>
      <c r="E19" s="23">
        <f t="shared" si="0"/>
        <v>56.8</v>
      </c>
      <c r="F19" s="23">
        <f t="shared" si="1"/>
        <v>60.208</v>
      </c>
    </row>
    <row r="20" spans="2:6" ht="12.75">
      <c r="B20" s="33" t="s">
        <v>22</v>
      </c>
      <c r="C20" s="22">
        <v>25</v>
      </c>
      <c r="D20" s="23">
        <v>4.65</v>
      </c>
      <c r="E20" s="23">
        <f t="shared" si="0"/>
        <v>116.25000000000001</v>
      </c>
      <c r="F20" s="23">
        <f t="shared" si="1"/>
        <v>123.22500000000001</v>
      </c>
    </row>
    <row r="21" spans="2:6" ht="12.75">
      <c r="B21" s="33" t="s">
        <v>23</v>
      </c>
      <c r="C21" s="22">
        <v>6</v>
      </c>
      <c r="D21" s="23">
        <v>21.5</v>
      </c>
      <c r="E21" s="23">
        <f t="shared" si="0"/>
        <v>129</v>
      </c>
      <c r="F21" s="23">
        <f t="shared" si="1"/>
        <v>136.74</v>
      </c>
    </row>
    <row r="22" spans="2:6" ht="12.75">
      <c r="B22" s="33" t="s">
        <v>25</v>
      </c>
      <c r="C22" s="22">
        <v>20</v>
      </c>
      <c r="D22" s="23">
        <v>2.04</v>
      </c>
      <c r="E22" s="23">
        <f t="shared" si="0"/>
        <v>40.8</v>
      </c>
      <c r="F22" s="23">
        <f t="shared" si="1"/>
        <v>43.248</v>
      </c>
    </row>
    <row r="23" spans="2:6" ht="12.75">
      <c r="B23" s="33" t="s">
        <v>24</v>
      </c>
      <c r="C23" s="22">
        <v>1</v>
      </c>
      <c r="D23" s="23">
        <v>3.95</v>
      </c>
      <c r="E23" s="23">
        <f t="shared" si="0"/>
        <v>3.95</v>
      </c>
      <c r="F23" s="23">
        <f t="shared" si="1"/>
        <v>4.187</v>
      </c>
    </row>
    <row r="24" spans="2:6" ht="13.5" thickBot="1">
      <c r="B24" s="34" t="s">
        <v>26</v>
      </c>
      <c r="C24" s="24">
        <v>20</v>
      </c>
      <c r="D24" s="23">
        <v>8.39</v>
      </c>
      <c r="E24" s="23">
        <f t="shared" si="0"/>
        <v>167.8</v>
      </c>
      <c r="F24" s="23">
        <f t="shared" si="1"/>
        <v>177.86800000000002</v>
      </c>
    </row>
    <row r="25" spans="2:6" ht="14.25" thickBot="1" thickTop="1">
      <c r="B25" s="13"/>
      <c r="C25" s="13"/>
      <c r="D25" s="14" t="s">
        <v>36</v>
      </c>
      <c r="E25" s="30">
        <f>SUM(E14:E24)</f>
        <v>3294.370000000001</v>
      </c>
      <c r="F25" s="31">
        <f>SUM(F14:F24)</f>
        <v>3492.0321999999996</v>
      </c>
    </row>
    <row r="26" ht="13.5" thickTop="1"/>
  </sheetData>
  <sheetProtection/>
  <conditionalFormatting sqref="B14:B24">
    <cfRule type="expression" priority="1" dxfId="1" stopIfTrue="1">
      <formula>$D14&gt;25</formula>
    </cfRule>
  </conditionalFormatting>
  <conditionalFormatting sqref="C14:C24">
    <cfRule type="cellIs" priority="2" dxfId="1" operator="greaterThan" stopIfTrue="1">
      <formula>10</formula>
    </cfRule>
  </conditionalFormatting>
  <conditionalFormatting sqref="D14:D24">
    <cfRule type="cellIs" priority="3" dxfId="1" operator="greaterThan" stopIfTrue="1">
      <formula>25</formula>
    </cfRule>
    <cfRule type="cellIs" priority="4" dxfId="0" operator="greaterThan" stopIfTrue="1">
      <formula>10</formula>
    </cfRule>
  </conditionalFormatting>
  <conditionalFormatting sqref="E14:E24">
    <cfRule type="cellIs" priority="5" dxfId="1" operator="equal" stopIfTrue="1">
      <formula>MAX($E$14:$E$24)</formula>
    </cfRule>
    <cfRule type="cellIs" priority="6" dxfId="0" operator="equal" stopIfTrue="1">
      <formula>MIN($E$14:$E$24)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16.7109375" style="0" customWidth="1"/>
    <col min="3" max="3" width="7.57421875" style="0" customWidth="1"/>
    <col min="4" max="4" width="2.421875" style="0" customWidth="1"/>
    <col min="5" max="5" width="14.00390625" style="0" customWidth="1"/>
    <col min="7" max="7" width="4.421875" style="0" customWidth="1"/>
    <col min="10" max="10" width="8.7109375" style="0" customWidth="1"/>
    <col min="11" max="11" width="2.8515625" style="0" bestFit="1" customWidth="1"/>
    <col min="12" max="12" width="7.421875" style="0" bestFit="1" customWidth="1"/>
  </cols>
  <sheetData>
    <row r="1" ht="12.75">
      <c r="F1" s="44" t="s">
        <v>186</v>
      </c>
    </row>
    <row r="3" spans="2:12" ht="12.75">
      <c r="B3" t="s">
        <v>120</v>
      </c>
      <c r="C3" t="s">
        <v>121</v>
      </c>
      <c r="E3" t="s">
        <v>136</v>
      </c>
      <c r="L3" t="s">
        <v>153</v>
      </c>
    </row>
    <row r="4" spans="2:11" ht="12.75">
      <c r="B4" t="s">
        <v>122</v>
      </c>
      <c r="C4">
        <v>45</v>
      </c>
      <c r="K4" t="s">
        <v>137</v>
      </c>
    </row>
    <row r="5" spans="2:11" ht="12.75">
      <c r="B5" t="s">
        <v>123</v>
      </c>
      <c r="C5">
        <v>32</v>
      </c>
      <c r="K5" t="s">
        <v>138</v>
      </c>
    </row>
    <row r="6" spans="2:11" ht="12.75">
      <c r="B6" t="s">
        <v>124</v>
      </c>
      <c r="C6">
        <v>43</v>
      </c>
      <c r="K6" t="s">
        <v>139</v>
      </c>
    </row>
    <row r="7" spans="2:11" ht="12.75">
      <c r="B7" t="s">
        <v>125</v>
      </c>
      <c r="C7">
        <v>22</v>
      </c>
      <c r="K7" t="s">
        <v>140</v>
      </c>
    </row>
    <row r="8" spans="2:11" ht="12.75">
      <c r="B8" t="s">
        <v>126</v>
      </c>
      <c r="C8">
        <v>32</v>
      </c>
      <c r="K8" t="s">
        <v>141</v>
      </c>
    </row>
    <row r="9" spans="2:11" ht="12.75">
      <c r="B9" t="s">
        <v>127</v>
      </c>
      <c r="C9">
        <v>87</v>
      </c>
      <c r="K9" t="s">
        <v>142</v>
      </c>
    </row>
    <row r="10" spans="2:11" ht="12.75">
      <c r="B10" t="s">
        <v>128</v>
      </c>
      <c r="C10">
        <v>88</v>
      </c>
      <c r="K10" t="s">
        <v>143</v>
      </c>
    </row>
    <row r="11" ht="13.5" thickBot="1">
      <c r="K11" t="s">
        <v>144</v>
      </c>
    </row>
    <row r="12" spans="2:11" ht="14.25" thickBot="1" thickTop="1">
      <c r="B12" t="s">
        <v>130</v>
      </c>
      <c r="F12" s="42"/>
      <c r="K12" t="s">
        <v>145</v>
      </c>
    </row>
    <row r="13" spans="2:11" ht="14.25" thickBot="1" thickTop="1">
      <c r="B13" t="s">
        <v>131</v>
      </c>
      <c r="F13" s="42"/>
      <c r="K13" t="s">
        <v>146</v>
      </c>
    </row>
    <row r="14" spans="2:11" ht="14.25" thickBot="1" thickTop="1">
      <c r="B14" t="s">
        <v>132</v>
      </c>
      <c r="F14" s="42"/>
      <c r="K14" t="s">
        <v>147</v>
      </c>
    </row>
    <row r="15" spans="2:11" ht="14.25" thickBot="1" thickTop="1">
      <c r="B15" t="s">
        <v>129</v>
      </c>
      <c r="F15" s="42"/>
      <c r="K15" t="s">
        <v>148</v>
      </c>
    </row>
    <row r="16" spans="2:11" ht="14.25" thickBot="1" thickTop="1">
      <c r="B16" t="s">
        <v>189</v>
      </c>
      <c r="K16" t="s">
        <v>149</v>
      </c>
    </row>
    <row r="17" spans="2:11" ht="14.25" thickBot="1" thickTop="1">
      <c r="B17" t="s">
        <v>173</v>
      </c>
      <c r="H17" s="42"/>
      <c r="K17" t="s">
        <v>150</v>
      </c>
    </row>
    <row r="18" spans="2:11" ht="13.5" thickTop="1">
      <c r="B18" t="s">
        <v>171</v>
      </c>
      <c r="K18" t="s">
        <v>151</v>
      </c>
    </row>
    <row r="19" spans="2:11" ht="13.5" thickBot="1">
      <c r="B19" t="s">
        <v>172</v>
      </c>
      <c r="K19" t="s">
        <v>152</v>
      </c>
    </row>
    <row r="20" spans="2:11" ht="14.25" thickBot="1" thickTop="1">
      <c r="B20" t="s">
        <v>174</v>
      </c>
      <c r="C20" t="s">
        <v>124</v>
      </c>
      <c r="D20" t="s">
        <v>175</v>
      </c>
      <c r="E20" s="42"/>
      <c r="K20" t="s">
        <v>154</v>
      </c>
    </row>
    <row r="21" spans="2:11" ht="13.5" thickTop="1">
      <c r="B21" t="s">
        <v>176</v>
      </c>
      <c r="K21" t="s">
        <v>155</v>
      </c>
    </row>
    <row r="22" ht="12.75">
      <c r="K22" t="s">
        <v>156</v>
      </c>
    </row>
    <row r="23" ht="12.75">
      <c r="K23" t="s">
        <v>157</v>
      </c>
    </row>
    <row r="24" ht="12.75">
      <c r="K24" t="s">
        <v>158</v>
      </c>
    </row>
    <row r="25" ht="12.75">
      <c r="K25" t="s">
        <v>159</v>
      </c>
    </row>
    <row r="26" ht="12.75">
      <c r="K26" t="s">
        <v>160</v>
      </c>
    </row>
    <row r="27" ht="12.75">
      <c r="K27" t="s">
        <v>161</v>
      </c>
    </row>
    <row r="28" ht="12.75">
      <c r="K28" t="s">
        <v>162</v>
      </c>
    </row>
  </sheetData>
  <sheetProtection/>
  <dataValidations count="1">
    <dataValidation type="list" allowBlank="1" showInputMessage="1" showErrorMessage="1" sqref="C20">
      <formula1>$B$4:$B$10</formula1>
    </dataValidation>
  </dataValidations>
  <hyperlinks>
    <hyperlink ref="F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zoomScalePageLayoutView="0" workbookViewId="0" topLeftCell="A16">
      <selection activeCell="M31" sqref="M31"/>
    </sheetView>
  </sheetViews>
  <sheetFormatPr defaultColWidth="11.421875" defaultRowHeight="12.75"/>
  <cols>
    <col min="4" max="4" width="11.421875" style="0" customWidth="1"/>
  </cols>
  <sheetData>
    <row r="1" ht="12.75">
      <c r="F1" s="44" t="s">
        <v>186</v>
      </c>
    </row>
    <row r="2" ht="12.75">
      <c r="F2" s="44"/>
    </row>
    <row r="3" ht="12.75">
      <c r="B3" s="21" t="s">
        <v>191</v>
      </c>
    </row>
    <row r="5" ht="12.75">
      <c r="C5" t="s">
        <v>283</v>
      </c>
    </row>
    <row r="6" ht="12.75">
      <c r="C6" t="s">
        <v>284</v>
      </c>
    </row>
    <row r="7" ht="12.75">
      <c r="C7" t="s">
        <v>285</v>
      </c>
    </row>
    <row r="8" ht="12.75">
      <c r="C8" t="s">
        <v>286</v>
      </c>
    </row>
    <row r="11" ht="12.75">
      <c r="B11" t="s">
        <v>288</v>
      </c>
    </row>
    <row r="13" ht="12.75">
      <c r="C13" s="41" t="s">
        <v>289</v>
      </c>
    </row>
    <row r="14" ht="13.5" thickBot="1"/>
    <row r="15" spans="4:10" ht="13.5" thickBot="1">
      <c r="D15" t="s">
        <v>290</v>
      </c>
      <c r="F15" s="87" t="s">
        <v>290</v>
      </c>
      <c r="H15" s="21" t="s">
        <v>204</v>
      </c>
      <c r="J15" s="21" t="s">
        <v>291</v>
      </c>
    </row>
    <row r="20" spans="3:9" ht="12.75">
      <c r="C20" s="45" t="s">
        <v>292</v>
      </c>
      <c r="I20" s="21" t="s">
        <v>293</v>
      </c>
    </row>
    <row r="22" ht="13.5" thickBot="1"/>
    <row r="23" spans="2:11" ht="33" thickBot="1" thickTop="1">
      <c r="B23" s="21" t="s">
        <v>192</v>
      </c>
      <c r="D23" t="s">
        <v>287</v>
      </c>
      <c r="I23" s="95" t="s">
        <v>294</v>
      </c>
      <c r="J23" s="96" t="s">
        <v>214</v>
      </c>
      <c r="K23" s="97" t="s">
        <v>216</v>
      </c>
    </row>
    <row r="24" spans="9:11" ht="13.5" thickTop="1">
      <c r="I24" s="88" t="s">
        <v>204</v>
      </c>
      <c r="J24" s="89">
        <v>10</v>
      </c>
      <c r="K24" s="90">
        <v>5</v>
      </c>
    </row>
    <row r="25" spans="3:11" ht="12.75">
      <c r="C25" s="45" t="s">
        <v>193</v>
      </c>
      <c r="I25" s="91" t="s">
        <v>205</v>
      </c>
      <c r="J25" s="11">
        <v>10</v>
      </c>
      <c r="K25" s="92">
        <v>10</v>
      </c>
    </row>
    <row r="26" spans="3:11" ht="12.75">
      <c r="C26" s="45" t="s">
        <v>194</v>
      </c>
      <c r="I26" s="91" t="s">
        <v>206</v>
      </c>
      <c r="J26" s="11">
        <v>10</v>
      </c>
      <c r="K26" s="92">
        <v>15</v>
      </c>
    </row>
    <row r="27" spans="3:11" ht="12.75">
      <c r="C27" s="45" t="s">
        <v>195</v>
      </c>
      <c r="I27" s="91" t="s">
        <v>207</v>
      </c>
      <c r="J27" s="11">
        <v>10</v>
      </c>
      <c r="K27" s="92">
        <v>20</v>
      </c>
    </row>
    <row r="28" spans="3:11" ht="12.75">
      <c r="C28" s="45" t="s">
        <v>196</v>
      </c>
      <c r="I28" s="93" t="s">
        <v>208</v>
      </c>
      <c r="J28" s="12">
        <v>10</v>
      </c>
      <c r="K28" s="94">
        <v>25</v>
      </c>
    </row>
    <row r="37" ht="12.75">
      <c r="B37" s="21" t="s">
        <v>197</v>
      </c>
    </row>
    <row r="39" spans="3:5" ht="12.75">
      <c r="C39" s="45" t="s">
        <v>295</v>
      </c>
      <c r="E39" s="21" t="s">
        <v>296</v>
      </c>
    </row>
    <row r="40" spans="3:5" ht="12.75">
      <c r="C40" s="45" t="s">
        <v>199</v>
      </c>
      <c r="E40" s="21" t="s">
        <v>298</v>
      </c>
    </row>
    <row r="41" spans="3:5" ht="12.75">
      <c r="C41" s="45" t="s">
        <v>198</v>
      </c>
      <c r="E41" s="21" t="s">
        <v>297</v>
      </c>
    </row>
    <row r="42" spans="3:5" ht="12.75">
      <c r="C42" s="45" t="s">
        <v>200</v>
      </c>
      <c r="E42" s="21" t="s">
        <v>299</v>
      </c>
    </row>
    <row r="45" ht="12.75">
      <c r="B45" s="21"/>
    </row>
  </sheetData>
  <sheetProtection/>
  <hyperlinks>
    <hyperlink ref="F1" location="TDM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9.00390625" style="0" bestFit="1" customWidth="1"/>
    <col min="3" max="3" width="21.8515625" style="0" customWidth="1"/>
    <col min="4" max="4" width="17.00390625" style="0" bestFit="1" customWidth="1"/>
    <col min="5" max="5" width="16.140625" style="0" bestFit="1" customWidth="1"/>
    <col min="6" max="6" width="15.00390625" style="0" bestFit="1" customWidth="1"/>
    <col min="7" max="7" width="6.57421875" style="0" customWidth="1"/>
    <col min="8" max="8" width="19.140625" style="0" customWidth="1"/>
    <col min="9" max="9" width="18.57421875" style="0" bestFit="1" customWidth="1"/>
    <col min="10" max="10" width="15.00390625" style="0" bestFit="1" customWidth="1"/>
  </cols>
  <sheetData>
    <row r="1" spans="1:6" ht="12.75">
      <c r="A1" s="20" t="s">
        <v>53</v>
      </c>
      <c r="F1" s="44" t="s">
        <v>186</v>
      </c>
    </row>
    <row r="2" spans="1:9" ht="12.75">
      <c r="A2" s="20" t="s">
        <v>52</v>
      </c>
      <c r="I2" s="72">
        <v>39938.375</v>
      </c>
    </row>
    <row r="3" spans="1:9" ht="12.75">
      <c r="A3" s="20"/>
      <c r="F3" s="38">
        <f ca="1">TODAY()</f>
        <v>44832</v>
      </c>
      <c r="I3" s="72">
        <v>39940.791666666664</v>
      </c>
    </row>
    <row r="4" ht="12.75">
      <c r="A4" s="21" t="s">
        <v>168</v>
      </c>
    </row>
    <row r="5" ht="12.75">
      <c r="A5" s="21" t="s">
        <v>251</v>
      </c>
    </row>
    <row r="6" ht="12.75">
      <c r="A6" s="21" t="s">
        <v>56</v>
      </c>
    </row>
    <row r="7" ht="12.75">
      <c r="A7" s="21" t="s">
        <v>252</v>
      </c>
    </row>
    <row r="8" ht="12.75">
      <c r="A8" s="21" t="s">
        <v>266</v>
      </c>
    </row>
    <row r="9" ht="12.75">
      <c r="A9" s="21"/>
    </row>
    <row r="11" spans="1:6" ht="12.75">
      <c r="A11" t="s">
        <v>48</v>
      </c>
      <c r="B11" t="s">
        <v>49</v>
      </c>
      <c r="C11" t="s">
        <v>57</v>
      </c>
      <c r="D11" t="s">
        <v>50</v>
      </c>
      <c r="E11" t="s">
        <v>51</v>
      </c>
      <c r="F11" t="s">
        <v>55</v>
      </c>
    </row>
    <row r="12" spans="1:5" ht="12.75">
      <c r="A12" t="s">
        <v>60</v>
      </c>
      <c r="B12" t="s">
        <v>61</v>
      </c>
      <c r="D12" s="38">
        <v>35081</v>
      </c>
      <c r="E12" s="39"/>
    </row>
    <row r="13" spans="1:5" ht="12.75">
      <c r="A13" t="s">
        <v>62</v>
      </c>
      <c r="B13" t="s">
        <v>63</v>
      </c>
      <c r="D13" s="38">
        <v>39064</v>
      </c>
      <c r="E13" s="39"/>
    </row>
    <row r="14" spans="1:5" ht="12.75">
      <c r="A14" t="s">
        <v>64</v>
      </c>
      <c r="B14" t="s">
        <v>65</v>
      </c>
      <c r="D14" s="38">
        <v>38393</v>
      </c>
      <c r="E14" s="39"/>
    </row>
    <row r="15" spans="1:8" ht="12.75">
      <c r="A15" t="s">
        <v>66</v>
      </c>
      <c r="B15" t="s">
        <v>67</v>
      </c>
      <c r="D15" s="38">
        <v>38477</v>
      </c>
      <c r="E15" s="39"/>
      <c r="H15" s="39"/>
    </row>
    <row r="16" spans="1:5" ht="12.75">
      <c r="A16" t="s">
        <v>68</v>
      </c>
      <c r="B16" t="s">
        <v>69</v>
      </c>
      <c r="D16" s="38">
        <v>37872</v>
      </c>
      <c r="E16" s="39"/>
    </row>
    <row r="17" spans="1:5" ht="12.75">
      <c r="A17" t="s">
        <v>70</v>
      </c>
      <c r="B17" t="s">
        <v>71</v>
      </c>
      <c r="D17" s="38">
        <v>34918</v>
      </c>
      <c r="E17" s="39"/>
    </row>
    <row r="18" spans="1:5" ht="12.75">
      <c r="A18" t="s">
        <v>72</v>
      </c>
      <c r="B18" t="s">
        <v>73</v>
      </c>
      <c r="D18" s="38">
        <v>36199</v>
      </c>
      <c r="E18" s="39"/>
    </row>
    <row r="19" spans="1:5" ht="12.75">
      <c r="A19" t="s">
        <v>74</v>
      </c>
      <c r="B19" t="s">
        <v>75</v>
      </c>
      <c r="D19" s="38">
        <v>38690</v>
      </c>
      <c r="E19" s="39"/>
    </row>
    <row r="20" spans="1:5" ht="12.75">
      <c r="A20" t="s">
        <v>76</v>
      </c>
      <c r="B20" t="s">
        <v>77</v>
      </c>
      <c r="D20" s="38">
        <v>38541</v>
      </c>
      <c r="E20" s="39"/>
    </row>
    <row r="21" spans="1:5" ht="12.75">
      <c r="A21" t="s">
        <v>76</v>
      </c>
      <c r="B21" t="s">
        <v>78</v>
      </c>
      <c r="D21" s="38">
        <v>33153</v>
      </c>
      <c r="E21" s="39"/>
    </row>
    <row r="22" spans="1:5" ht="12.75">
      <c r="A22" t="s">
        <v>79</v>
      </c>
      <c r="B22" t="s">
        <v>80</v>
      </c>
      <c r="D22" s="38">
        <v>36410</v>
      </c>
      <c r="E22" s="39"/>
    </row>
    <row r="23" spans="1:5" ht="12.75">
      <c r="A23" t="s">
        <v>81</v>
      </c>
      <c r="B23" t="s">
        <v>82</v>
      </c>
      <c r="D23" s="38">
        <v>38716</v>
      </c>
      <c r="E23" s="39"/>
    </row>
    <row r="24" spans="1:5" ht="12.75">
      <c r="A24" t="s">
        <v>83</v>
      </c>
      <c r="B24" t="s">
        <v>84</v>
      </c>
      <c r="D24" s="38">
        <v>38776</v>
      </c>
      <c r="E24" s="39"/>
    </row>
    <row r="25" spans="1:5" ht="12.75">
      <c r="A25" t="s">
        <v>85</v>
      </c>
      <c r="B25" t="s">
        <v>86</v>
      </c>
      <c r="D25" s="38">
        <v>38811</v>
      </c>
      <c r="E25" s="39"/>
    </row>
    <row r="26" spans="1:5" ht="12.75">
      <c r="A26" t="s">
        <v>87</v>
      </c>
      <c r="B26" t="s">
        <v>88</v>
      </c>
      <c r="D26" s="38">
        <v>36745</v>
      </c>
      <c r="E26" s="39"/>
    </row>
    <row r="27" spans="1:5" ht="12.75">
      <c r="A27" t="s">
        <v>89</v>
      </c>
      <c r="B27" t="s">
        <v>90</v>
      </c>
      <c r="D27" s="38">
        <v>35222</v>
      </c>
      <c r="E27" s="39"/>
    </row>
    <row r="28" spans="1:5" ht="12.75">
      <c r="A28" t="s">
        <v>91</v>
      </c>
      <c r="B28" t="s">
        <v>92</v>
      </c>
      <c r="D28" s="38">
        <v>36124</v>
      </c>
      <c r="E28" s="39"/>
    </row>
    <row r="29" spans="1:5" ht="12.75">
      <c r="A29" t="s">
        <v>93</v>
      </c>
      <c r="B29" t="s">
        <v>94</v>
      </c>
      <c r="D29" s="38">
        <v>37559</v>
      </c>
      <c r="E29" s="39"/>
    </row>
    <row r="30" spans="1:5" ht="12.75">
      <c r="A30" t="s">
        <v>95</v>
      </c>
      <c r="B30" t="s">
        <v>96</v>
      </c>
      <c r="D30" s="38">
        <v>37143</v>
      </c>
      <c r="E30" s="39"/>
    </row>
    <row r="31" spans="1:5" ht="12.75">
      <c r="A31" t="s">
        <v>97</v>
      </c>
      <c r="B31" t="s">
        <v>98</v>
      </c>
      <c r="D31" s="38">
        <v>38534</v>
      </c>
      <c r="E31" s="39"/>
    </row>
    <row r="32" spans="1:5" ht="12.75">
      <c r="A32" t="s">
        <v>99</v>
      </c>
      <c r="B32" t="s">
        <v>100</v>
      </c>
      <c r="D32" s="38">
        <v>34129</v>
      </c>
      <c r="E32" s="39"/>
    </row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2" width="10.7109375" style="0" customWidth="1"/>
    <col min="3" max="3" width="13.421875" style="0" bestFit="1" customWidth="1"/>
    <col min="4" max="4" width="17.00390625" style="0" bestFit="1" customWidth="1"/>
    <col min="5" max="5" width="16.140625" style="0" bestFit="1" customWidth="1"/>
    <col min="6" max="7" width="15.00390625" style="0" bestFit="1" customWidth="1"/>
    <col min="8" max="9" width="18.57421875" style="0" bestFit="1" customWidth="1"/>
    <col min="10" max="10" width="15.00390625" style="0" bestFit="1" customWidth="1"/>
  </cols>
  <sheetData>
    <row r="1" ht="12.75">
      <c r="A1" s="20" t="s">
        <v>53</v>
      </c>
    </row>
    <row r="2" ht="12.75">
      <c r="A2" s="20" t="s">
        <v>52</v>
      </c>
    </row>
    <row r="3" ht="12.75">
      <c r="A3" s="20"/>
    </row>
    <row r="4" ht="12.75">
      <c r="A4" s="21" t="s">
        <v>168</v>
      </c>
    </row>
    <row r="5" ht="12.75">
      <c r="A5" s="21" t="s">
        <v>54</v>
      </c>
    </row>
    <row r="6" ht="12.75">
      <c r="A6" s="21" t="s">
        <v>56</v>
      </c>
    </row>
    <row r="7" ht="12.75">
      <c r="A7" s="21" t="s">
        <v>266</v>
      </c>
    </row>
    <row r="8" ht="12.75">
      <c r="A8" s="21"/>
    </row>
    <row r="10" spans="1:6" ht="12.75">
      <c r="A10" t="s">
        <v>48</v>
      </c>
      <c r="B10" t="s">
        <v>49</v>
      </c>
      <c r="C10" t="s">
        <v>57</v>
      </c>
      <c r="D10" t="s">
        <v>50</v>
      </c>
      <c r="E10" t="s">
        <v>51</v>
      </c>
      <c r="F10" t="s">
        <v>55</v>
      </c>
    </row>
    <row r="11" spans="1:6" ht="12.75">
      <c r="A11" t="s">
        <v>60</v>
      </c>
      <c r="B11" t="s">
        <v>61</v>
      </c>
      <c r="C11" t="str">
        <f>B11&amp;" "&amp;A11</f>
        <v>Alonso Bistrot</v>
      </c>
      <c r="D11" s="38">
        <v>35081</v>
      </c>
      <c r="E11" s="39">
        <f ca="1">TODAY()-D11</f>
        <v>9751</v>
      </c>
      <c r="F11">
        <f ca="1">DATEDIF(D11,TODAY(),"y")</f>
        <v>26</v>
      </c>
    </row>
    <row r="12" spans="1:6" ht="12.75">
      <c r="A12" t="s">
        <v>62</v>
      </c>
      <c r="B12" t="s">
        <v>63</v>
      </c>
      <c r="C12" t="str">
        <f aca="true" t="shared" si="0" ref="C12:C31">B12&amp;" "&amp;A12</f>
        <v>Jo Bijoba</v>
      </c>
      <c r="D12" s="38">
        <v>36600</v>
      </c>
      <c r="E12" s="39">
        <f aca="true" ca="1" t="shared" si="1" ref="E12:E31">TODAY()-D12</f>
        <v>8232</v>
      </c>
      <c r="F12">
        <f aca="true" ca="1" t="shared" si="2" ref="F12:F31">DATEDIF(D12,TODAY(),"y")</f>
        <v>22</v>
      </c>
    </row>
    <row r="13" spans="1:6" ht="12.75">
      <c r="A13" t="s">
        <v>64</v>
      </c>
      <c r="B13" t="s">
        <v>65</v>
      </c>
      <c r="C13" t="str">
        <f t="shared" si="0"/>
        <v>Harry Covert</v>
      </c>
      <c r="D13" s="38">
        <v>38393</v>
      </c>
      <c r="E13" s="39">
        <f ca="1" t="shared" si="1"/>
        <v>6439</v>
      </c>
      <c r="F13">
        <f ca="1" t="shared" si="2"/>
        <v>17</v>
      </c>
    </row>
    <row r="14" spans="1:6" ht="12.75">
      <c r="A14" t="s">
        <v>66</v>
      </c>
      <c r="B14" t="s">
        <v>67</v>
      </c>
      <c r="C14" t="str">
        <f t="shared" si="0"/>
        <v>Laury Culaire</v>
      </c>
      <c r="D14" s="38">
        <v>38477</v>
      </c>
      <c r="E14" s="39">
        <f ca="1" t="shared" si="1"/>
        <v>6355</v>
      </c>
      <c r="F14">
        <f ca="1" t="shared" si="2"/>
        <v>17</v>
      </c>
    </row>
    <row r="15" spans="1:6" ht="12.75">
      <c r="A15" t="s">
        <v>68</v>
      </c>
      <c r="B15" t="s">
        <v>69</v>
      </c>
      <c r="C15" t="str">
        <f t="shared" si="0"/>
        <v>John Deuf</v>
      </c>
      <c r="D15" s="38">
        <v>37872</v>
      </c>
      <c r="E15" s="39">
        <f ca="1" t="shared" si="1"/>
        <v>6960</v>
      </c>
      <c r="F15">
        <f ca="1" t="shared" si="2"/>
        <v>19</v>
      </c>
    </row>
    <row r="16" spans="1:6" ht="12.75">
      <c r="A16" t="s">
        <v>70</v>
      </c>
      <c r="B16" t="s">
        <v>71</v>
      </c>
      <c r="C16" t="str">
        <f t="shared" si="0"/>
        <v>Jean Foupasune</v>
      </c>
      <c r="D16" s="38">
        <v>34918</v>
      </c>
      <c r="E16" s="39">
        <f ca="1" t="shared" si="1"/>
        <v>9914</v>
      </c>
      <c r="F16">
        <f ca="1" t="shared" si="2"/>
        <v>27</v>
      </c>
    </row>
    <row r="17" spans="1:6" ht="12.75">
      <c r="A17" t="s">
        <v>72</v>
      </c>
      <c r="B17" t="s">
        <v>73</v>
      </c>
      <c r="C17" t="str">
        <f t="shared" si="0"/>
        <v>Oussama Lairbon</v>
      </c>
      <c r="D17" s="38">
        <v>36199</v>
      </c>
      <c r="E17" s="39">
        <f ca="1" t="shared" si="1"/>
        <v>8633</v>
      </c>
      <c r="F17">
        <f ca="1" t="shared" si="2"/>
        <v>23</v>
      </c>
    </row>
    <row r="18" spans="1:6" ht="12.75">
      <c r="A18" t="s">
        <v>74</v>
      </c>
      <c r="B18" t="s">
        <v>75</v>
      </c>
      <c r="C18" t="str">
        <f t="shared" si="0"/>
        <v>Gérard Menvussa</v>
      </c>
      <c r="D18" s="38">
        <v>38690</v>
      </c>
      <c r="E18" s="39">
        <f ca="1" t="shared" si="1"/>
        <v>6142</v>
      </c>
      <c r="F18">
        <f ca="1" t="shared" si="2"/>
        <v>16</v>
      </c>
    </row>
    <row r="19" spans="1:6" ht="12.75">
      <c r="A19" t="s">
        <v>76</v>
      </c>
      <c r="B19" t="s">
        <v>77</v>
      </c>
      <c r="C19" t="str">
        <f t="shared" si="0"/>
        <v>Starsky Lalalalalalala</v>
      </c>
      <c r="D19" s="38">
        <v>38541</v>
      </c>
      <c r="E19" s="39">
        <f ca="1" t="shared" si="1"/>
        <v>6291</v>
      </c>
      <c r="F19">
        <f ca="1" t="shared" si="2"/>
        <v>17</v>
      </c>
    </row>
    <row r="20" spans="1:6" ht="12.75">
      <c r="A20" t="s">
        <v>76</v>
      </c>
      <c r="B20" t="s">
        <v>78</v>
      </c>
      <c r="C20" t="str">
        <f t="shared" si="0"/>
        <v>Hutch Lalalalalalala</v>
      </c>
      <c r="D20" s="38">
        <v>33153</v>
      </c>
      <c r="E20" s="39">
        <f ca="1" t="shared" si="1"/>
        <v>11679</v>
      </c>
      <c r="F20">
        <f ca="1" t="shared" si="2"/>
        <v>31</v>
      </c>
    </row>
    <row r="21" spans="1:6" ht="12.75">
      <c r="A21" t="s">
        <v>79</v>
      </c>
      <c r="B21" t="s">
        <v>80</v>
      </c>
      <c r="C21" t="str">
        <f t="shared" si="0"/>
        <v>Djamila Cléssoulaporte</v>
      </c>
      <c r="D21" s="38">
        <v>36410</v>
      </c>
      <c r="E21" s="39">
        <f ca="1" t="shared" si="1"/>
        <v>8422</v>
      </c>
      <c r="F21">
        <f ca="1" t="shared" si="2"/>
        <v>23</v>
      </c>
    </row>
    <row r="22" spans="1:6" ht="12.75">
      <c r="A22" t="s">
        <v>81</v>
      </c>
      <c r="B22" t="s">
        <v>82</v>
      </c>
      <c r="C22" t="str">
        <f t="shared" si="0"/>
        <v>Marion Noux</v>
      </c>
      <c r="D22" s="38">
        <v>38716</v>
      </c>
      <c r="E22" s="39">
        <f ca="1" t="shared" si="1"/>
        <v>6116</v>
      </c>
      <c r="F22">
        <f ca="1" t="shared" si="2"/>
        <v>16</v>
      </c>
    </row>
    <row r="23" spans="1:6" ht="12.75">
      <c r="A23" t="s">
        <v>83</v>
      </c>
      <c r="B23" t="s">
        <v>84</v>
      </c>
      <c r="C23" t="str">
        <f t="shared" si="0"/>
        <v>Jacques Ouzi</v>
      </c>
      <c r="D23" s="38">
        <v>38776</v>
      </c>
      <c r="E23" s="39">
        <f ca="1" t="shared" si="1"/>
        <v>6056</v>
      </c>
      <c r="F23">
        <f ca="1" t="shared" si="2"/>
        <v>16</v>
      </c>
    </row>
    <row r="24" spans="1:6" ht="12.75">
      <c r="A24" t="s">
        <v>85</v>
      </c>
      <c r="B24" t="s">
        <v>86</v>
      </c>
      <c r="C24" t="str">
        <f t="shared" si="0"/>
        <v>Sophie Stiké</v>
      </c>
      <c r="D24" s="38">
        <v>38811</v>
      </c>
      <c r="E24" s="39">
        <f ca="1" t="shared" si="1"/>
        <v>6021</v>
      </c>
      <c r="F24">
        <f ca="1" t="shared" si="2"/>
        <v>16</v>
      </c>
    </row>
    <row r="25" spans="1:6" ht="12.75">
      <c r="A25" t="s">
        <v>87</v>
      </c>
      <c r="B25" t="s">
        <v>88</v>
      </c>
      <c r="C25" t="str">
        <f t="shared" si="0"/>
        <v>Guy Tare</v>
      </c>
      <c r="D25" s="38">
        <v>36745</v>
      </c>
      <c r="E25" s="39">
        <f ca="1" t="shared" si="1"/>
        <v>8087</v>
      </c>
      <c r="F25">
        <f ca="1" t="shared" si="2"/>
        <v>22</v>
      </c>
    </row>
    <row r="26" spans="1:6" ht="12.75">
      <c r="A26" t="s">
        <v>89</v>
      </c>
      <c r="B26" t="s">
        <v>90</v>
      </c>
      <c r="C26" t="str">
        <f t="shared" si="0"/>
        <v>Aude Vaisselle</v>
      </c>
      <c r="D26" s="38">
        <v>35222</v>
      </c>
      <c r="E26" s="39">
        <f ca="1" t="shared" si="1"/>
        <v>9610</v>
      </c>
      <c r="F26">
        <f ca="1" t="shared" si="2"/>
        <v>26</v>
      </c>
    </row>
    <row r="27" spans="1:6" ht="12.75">
      <c r="A27" t="s">
        <v>91</v>
      </c>
      <c r="B27" t="s">
        <v>92</v>
      </c>
      <c r="C27" t="str">
        <f t="shared" si="0"/>
        <v>Mélanie Zetofrais</v>
      </c>
      <c r="D27" s="38">
        <v>36124</v>
      </c>
      <c r="E27" s="39">
        <f ca="1" t="shared" si="1"/>
        <v>8708</v>
      </c>
      <c r="F27">
        <f ca="1" t="shared" si="2"/>
        <v>23</v>
      </c>
    </row>
    <row r="28" spans="1:6" ht="12.75">
      <c r="A28" t="s">
        <v>93</v>
      </c>
      <c r="B28" t="s">
        <v>94</v>
      </c>
      <c r="C28" t="str">
        <f t="shared" si="0"/>
        <v>Sasha Touille</v>
      </c>
      <c r="D28" s="38">
        <v>37559</v>
      </c>
      <c r="E28" s="39">
        <f ca="1" t="shared" si="1"/>
        <v>7273</v>
      </c>
      <c r="F28">
        <f ca="1" t="shared" si="2"/>
        <v>19</v>
      </c>
    </row>
    <row r="29" spans="1:6" ht="12.75">
      <c r="A29" t="s">
        <v>95</v>
      </c>
      <c r="B29" t="s">
        <v>96</v>
      </c>
      <c r="C29" t="str">
        <f t="shared" si="0"/>
        <v>Alain Proviste</v>
      </c>
      <c r="D29" s="38">
        <v>37143</v>
      </c>
      <c r="E29" s="39">
        <f ca="1" t="shared" si="1"/>
        <v>7689</v>
      </c>
      <c r="F29">
        <f ca="1" t="shared" si="2"/>
        <v>21</v>
      </c>
    </row>
    <row r="30" spans="1:6" ht="12.75">
      <c r="A30" t="s">
        <v>97</v>
      </c>
      <c r="B30" t="s">
        <v>98</v>
      </c>
      <c r="C30" t="str">
        <f t="shared" si="0"/>
        <v>Firmin Peulaporte</v>
      </c>
      <c r="D30" s="38">
        <v>38534</v>
      </c>
      <c r="E30" s="39">
        <f ca="1" t="shared" si="1"/>
        <v>6298</v>
      </c>
      <c r="F30">
        <f ca="1" t="shared" si="2"/>
        <v>17</v>
      </c>
    </row>
    <row r="31" spans="1:6" ht="12.75">
      <c r="A31" t="s">
        <v>99</v>
      </c>
      <c r="B31" t="s">
        <v>100</v>
      </c>
      <c r="C31" t="str">
        <f t="shared" si="0"/>
        <v>Jérémy Unetitlaine</v>
      </c>
      <c r="D31" s="38">
        <v>34129</v>
      </c>
      <c r="E31" s="39">
        <f ca="1" t="shared" si="1"/>
        <v>10703</v>
      </c>
      <c r="F31">
        <f ca="1" t="shared" si="2"/>
        <v>29</v>
      </c>
    </row>
  </sheetData>
  <sheetProtection/>
  <conditionalFormatting sqref="A11:A31">
    <cfRule type="expression" priority="1" dxfId="1" stopIfTrue="1">
      <formula>$F1:$F$40&gt;10</formula>
    </cfRule>
    <cfRule type="expression" priority="2" dxfId="0" stopIfTrue="1">
      <formula>$F1:$F$40&gt;5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7" width="12.7109375" style="0" customWidth="1"/>
  </cols>
  <sheetData>
    <row r="1" spans="1:8" ht="12.75">
      <c r="A1" s="20" t="s">
        <v>226</v>
      </c>
      <c r="H1" s="44" t="s">
        <v>186</v>
      </c>
    </row>
    <row r="2" ht="12.75">
      <c r="A2" s="20" t="s">
        <v>52</v>
      </c>
    </row>
    <row r="3" ht="12.75">
      <c r="A3" s="20"/>
    </row>
    <row r="4" ht="12.75">
      <c r="A4" s="21" t="s">
        <v>247</v>
      </c>
    </row>
    <row r="5" ht="12.75">
      <c r="A5" s="21" t="s">
        <v>248</v>
      </c>
    </row>
    <row r="6" ht="12.75">
      <c r="A6" s="21" t="s">
        <v>249</v>
      </c>
    </row>
    <row r="7" ht="12.75">
      <c r="A7" s="21" t="s">
        <v>250</v>
      </c>
    </row>
    <row r="10" spans="3:7" ht="12.75">
      <c r="C10" t="s">
        <v>242</v>
      </c>
      <c r="D10" t="s">
        <v>243</v>
      </c>
      <c r="E10" t="s">
        <v>244</v>
      </c>
      <c r="F10" t="s">
        <v>245</v>
      </c>
      <c r="G10" t="s">
        <v>246</v>
      </c>
    </row>
    <row r="11" spans="2:6" ht="12.75">
      <c r="B11" t="s">
        <v>227</v>
      </c>
      <c r="C11" s="50">
        <v>0.4791666666666667</v>
      </c>
      <c r="D11" s="50">
        <v>0.6041666666666666</v>
      </c>
      <c r="E11" s="50">
        <v>0.7708333333333334</v>
      </c>
      <c r="F11" s="50">
        <v>0.9375</v>
      </c>
    </row>
    <row r="12" spans="2:6" ht="12.75">
      <c r="B12" t="s">
        <v>228</v>
      </c>
      <c r="C12" s="50">
        <v>0.4791666666666667</v>
      </c>
      <c r="D12" s="50">
        <v>0.6041666666666666</v>
      </c>
      <c r="E12" s="50">
        <v>0.7708333333333334</v>
      </c>
      <c r="F12" s="50">
        <v>0.9375</v>
      </c>
    </row>
    <row r="13" spans="2:6" ht="12.75">
      <c r="B13" t="s">
        <v>229</v>
      </c>
      <c r="C13" s="50">
        <v>0.4791666666666667</v>
      </c>
      <c r="D13" s="50">
        <v>0.6041666666666666</v>
      </c>
      <c r="E13" s="50">
        <v>0.7708333333333334</v>
      </c>
      <c r="F13" s="50">
        <v>0.9375</v>
      </c>
    </row>
    <row r="14" spans="2:6" ht="12.75">
      <c r="B14" t="s">
        <v>230</v>
      </c>
      <c r="C14" s="50">
        <v>0.4791666666666667</v>
      </c>
      <c r="D14" s="50">
        <v>0.6041666666666666</v>
      </c>
      <c r="E14" s="50">
        <v>0.7708333333333334</v>
      </c>
      <c r="F14" s="50">
        <v>0.9375</v>
      </c>
    </row>
    <row r="15" spans="2:6" ht="12.75">
      <c r="B15" t="s">
        <v>231</v>
      </c>
      <c r="C15" s="50">
        <v>0.4791666666666667</v>
      </c>
      <c r="D15" s="50">
        <v>0.6041666666666666</v>
      </c>
      <c r="E15" s="50">
        <v>0.7708333333333334</v>
      </c>
      <c r="F15" s="50">
        <v>0.9375</v>
      </c>
    </row>
    <row r="16" spans="2:6" ht="12.75">
      <c r="B16" t="s">
        <v>232</v>
      </c>
      <c r="C16" s="50"/>
      <c r="D16" s="50"/>
      <c r="E16" s="50">
        <v>0.7708333333333334</v>
      </c>
      <c r="F16" s="50">
        <v>0.9791666666666666</v>
      </c>
    </row>
    <row r="17" spans="2:6" ht="12.75">
      <c r="B17" t="s">
        <v>233</v>
      </c>
      <c r="C17" s="50">
        <v>0.4791666666666667</v>
      </c>
      <c r="D17" s="50">
        <v>0.6458333333333334</v>
      </c>
      <c r="E17" s="50"/>
      <c r="F17" s="50"/>
    </row>
    <row r="19" ht="12.75">
      <c r="F19" t="s">
        <v>239</v>
      </c>
    </row>
    <row r="21" spans="6:7" ht="12.75">
      <c r="F21" t="s">
        <v>240</v>
      </c>
      <c r="G21">
        <v>18.5</v>
      </c>
    </row>
    <row r="23" ht="12.75">
      <c r="F23" t="s">
        <v>241</v>
      </c>
    </row>
  </sheetData>
  <sheetProtection/>
  <hyperlinks>
    <hyperlink ref="H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5" sqref="C25"/>
    </sheetView>
  </sheetViews>
  <sheetFormatPr defaultColWidth="11.421875" defaultRowHeight="12.75"/>
  <cols>
    <col min="2" max="7" width="12.7109375" style="0" customWidth="1"/>
  </cols>
  <sheetData>
    <row r="1" ht="12.75">
      <c r="A1" s="20" t="s">
        <v>226</v>
      </c>
    </row>
    <row r="2" ht="12.75">
      <c r="A2" s="20" t="s">
        <v>52</v>
      </c>
    </row>
    <row r="3" ht="12.75">
      <c r="A3" s="20"/>
    </row>
    <row r="4" ht="12.75">
      <c r="A4" s="21" t="s">
        <v>247</v>
      </c>
    </row>
    <row r="5" ht="12.75">
      <c r="A5" s="21" t="s">
        <v>248</v>
      </c>
    </row>
    <row r="6" ht="12.75">
      <c r="A6" s="21" t="s">
        <v>249</v>
      </c>
    </row>
    <row r="7" ht="12.75">
      <c r="A7" s="21" t="s">
        <v>250</v>
      </c>
    </row>
    <row r="9" ht="13.5" thickBot="1"/>
    <row r="10" spans="3:7" ht="27" thickBot="1" thickTop="1">
      <c r="C10" s="51" t="s">
        <v>234</v>
      </c>
      <c r="D10" s="52" t="s">
        <v>235</v>
      </c>
      <c r="E10" s="52" t="s">
        <v>236</v>
      </c>
      <c r="F10" s="52" t="s">
        <v>237</v>
      </c>
      <c r="G10" s="53" t="s">
        <v>238</v>
      </c>
    </row>
    <row r="11" spans="2:7" ht="13.5" thickTop="1">
      <c r="B11" s="54" t="s">
        <v>227</v>
      </c>
      <c r="C11" s="57">
        <v>0.4791666666666667</v>
      </c>
      <c r="D11" s="58">
        <v>0.6041666666666666</v>
      </c>
      <c r="E11" s="58">
        <v>0.7708333333333334</v>
      </c>
      <c r="F11" s="58">
        <v>0.9375</v>
      </c>
      <c r="G11" s="67">
        <f>D11-C11+F11-E11</f>
        <v>0.29166666666666663</v>
      </c>
    </row>
    <row r="12" spans="2:7" ht="12.75">
      <c r="B12" s="55" t="s">
        <v>228</v>
      </c>
      <c r="C12" s="59">
        <v>0.4791666666666667</v>
      </c>
      <c r="D12" s="60">
        <v>0.6041666666666666</v>
      </c>
      <c r="E12" s="60">
        <v>0.7708333333333334</v>
      </c>
      <c r="F12" s="60">
        <v>0.9375</v>
      </c>
      <c r="G12" s="68">
        <f aca="true" t="shared" si="0" ref="G12:G17">D12-C12+F12-E12</f>
        <v>0.29166666666666663</v>
      </c>
    </row>
    <row r="13" spans="2:7" ht="12.75">
      <c r="B13" s="55" t="s">
        <v>229</v>
      </c>
      <c r="C13" s="59">
        <v>0.4791666666666667</v>
      </c>
      <c r="D13" s="60">
        <v>0.6041666666666666</v>
      </c>
      <c r="E13" s="60">
        <v>0.7708333333333334</v>
      </c>
      <c r="F13" s="60">
        <v>0.9375</v>
      </c>
      <c r="G13" s="68">
        <f t="shared" si="0"/>
        <v>0.29166666666666663</v>
      </c>
    </row>
    <row r="14" spans="2:7" ht="12.75">
      <c r="B14" s="55" t="s">
        <v>230</v>
      </c>
      <c r="C14" s="59">
        <v>0.4791666666666667</v>
      </c>
      <c r="D14" s="60">
        <v>0.6041666666666666</v>
      </c>
      <c r="E14" s="60">
        <v>0.7708333333333334</v>
      </c>
      <c r="F14" s="60">
        <v>0.9375</v>
      </c>
      <c r="G14" s="68">
        <f t="shared" si="0"/>
        <v>0.29166666666666663</v>
      </c>
    </row>
    <row r="15" spans="2:7" ht="12.75">
      <c r="B15" s="55" t="s">
        <v>231</v>
      </c>
      <c r="C15" s="59">
        <v>0.4791666666666667</v>
      </c>
      <c r="D15" s="60">
        <v>0.6041666666666666</v>
      </c>
      <c r="E15" s="60">
        <v>0.7708333333333334</v>
      </c>
      <c r="F15" s="60">
        <v>0.9375</v>
      </c>
      <c r="G15" s="68">
        <f t="shared" si="0"/>
        <v>0.29166666666666663</v>
      </c>
    </row>
    <row r="16" spans="2:7" ht="12.75">
      <c r="B16" s="55" t="s">
        <v>232</v>
      </c>
      <c r="C16" s="61"/>
      <c r="D16" s="11"/>
      <c r="E16" s="60">
        <v>0.7708333333333334</v>
      </c>
      <c r="F16" s="60">
        <v>0.9791666666666666</v>
      </c>
      <c r="G16" s="68">
        <f t="shared" si="0"/>
        <v>0.20833333333333326</v>
      </c>
    </row>
    <row r="17" spans="2:7" ht="13.5" thickBot="1">
      <c r="B17" s="56" t="s">
        <v>233</v>
      </c>
      <c r="C17" s="62">
        <v>0.4791666666666667</v>
      </c>
      <c r="D17" s="63">
        <v>0.6458333333333334</v>
      </c>
      <c r="E17" s="63"/>
      <c r="F17" s="64"/>
      <c r="G17" s="69">
        <f t="shared" si="0"/>
        <v>0.16666666666666669</v>
      </c>
    </row>
    <row r="18" ht="14.25" thickBot="1" thickTop="1"/>
    <row r="19" spans="6:7" ht="14.25" thickBot="1" thickTop="1">
      <c r="F19" s="65" t="s">
        <v>239</v>
      </c>
      <c r="G19" s="70">
        <f>SUM(G11:G17)</f>
        <v>1.833333333333333</v>
      </c>
    </row>
    <row r="20" ht="14.25" thickBot="1" thickTop="1">
      <c r="F20" s="35"/>
    </row>
    <row r="21" spans="6:7" ht="14.25" thickBot="1" thickTop="1">
      <c r="F21" s="65" t="s">
        <v>240</v>
      </c>
      <c r="G21" s="66">
        <v>18.5</v>
      </c>
    </row>
    <row r="22" ht="14.25" thickBot="1" thickTop="1">
      <c r="F22" s="35"/>
    </row>
    <row r="23" spans="6:7" ht="14.25" thickBot="1" thickTop="1">
      <c r="F23" s="65" t="s">
        <v>241</v>
      </c>
      <c r="G23" s="71">
        <f>G19*G21*24</f>
        <v>814</v>
      </c>
    </row>
    <row r="2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20.140625" style="0" bestFit="1" customWidth="1"/>
    <col min="4" max="4" width="13.421875" style="0" customWidth="1"/>
    <col min="5" max="5" width="8.00390625" style="0" customWidth="1"/>
    <col min="6" max="6" width="9.7109375" style="0" customWidth="1"/>
    <col min="7" max="7" width="12.8515625" style="0" customWidth="1"/>
    <col min="8" max="8" width="4.7109375" style="0" customWidth="1"/>
    <col min="9" max="9" width="20.57421875" style="0" customWidth="1"/>
    <col min="10" max="10" width="17.00390625" style="0" customWidth="1"/>
    <col min="11" max="11" width="15.00390625" style="0" bestFit="1" customWidth="1"/>
  </cols>
  <sheetData>
    <row r="1" spans="1:6" ht="12.75">
      <c r="A1" s="20" t="s">
        <v>52</v>
      </c>
      <c r="F1" s="44" t="s">
        <v>186</v>
      </c>
    </row>
    <row r="3" ht="12.75">
      <c r="A3" s="21" t="s">
        <v>59</v>
      </c>
    </row>
    <row r="4" ht="12.75">
      <c r="A4" t="s">
        <v>224</v>
      </c>
    </row>
    <row r="5" ht="12.75">
      <c r="A5" t="s">
        <v>225</v>
      </c>
    </row>
    <row r="7" spans="1:10" ht="12.75">
      <c r="A7" t="s">
        <v>48</v>
      </c>
      <c r="B7" t="s">
        <v>49</v>
      </c>
      <c r="C7" t="s">
        <v>57</v>
      </c>
      <c r="D7" t="s">
        <v>50</v>
      </c>
      <c r="E7" t="s">
        <v>51</v>
      </c>
      <c r="F7" t="s">
        <v>55</v>
      </c>
      <c r="G7" t="s">
        <v>102</v>
      </c>
      <c r="I7" t="s">
        <v>58</v>
      </c>
      <c r="J7" t="s">
        <v>166</v>
      </c>
    </row>
    <row r="8" spans="1:10" ht="12.75">
      <c r="A8" t="s">
        <v>60</v>
      </c>
      <c r="B8" t="s">
        <v>61</v>
      </c>
      <c r="C8" t="str">
        <f>B8&amp;" "&amp;A8</f>
        <v>Alonso Bistrot</v>
      </c>
      <c r="D8" s="38">
        <v>35081</v>
      </c>
      <c r="E8" s="39">
        <f ca="1">TODAY()-D8</f>
        <v>9751</v>
      </c>
      <c r="F8">
        <f ca="1">DATEDIF(D8,TODAY(),"y")</f>
        <v>26</v>
      </c>
      <c r="G8" t="s">
        <v>103</v>
      </c>
      <c r="I8" t="s">
        <v>50</v>
      </c>
      <c r="J8" s="38"/>
    </row>
    <row r="9" spans="1:9" ht="12.75">
      <c r="A9" t="s">
        <v>62</v>
      </c>
      <c r="B9" t="s">
        <v>63</v>
      </c>
      <c r="C9" t="str">
        <f aca="true" t="shared" si="0" ref="C9:C28">B9&amp;" "&amp;A9</f>
        <v>Jo Bijoba</v>
      </c>
      <c r="D9" s="38">
        <v>36600</v>
      </c>
      <c r="E9" s="39">
        <f aca="true" ca="1" t="shared" si="1" ref="E9:E28">TODAY()-D9</f>
        <v>8232</v>
      </c>
      <c r="F9">
        <f aca="true" ca="1" t="shared" si="2" ref="F9:F28">DATEDIF(D9,TODAY(),"y")</f>
        <v>22</v>
      </c>
      <c r="G9" t="s">
        <v>104</v>
      </c>
      <c r="I9" t="s">
        <v>55</v>
      </c>
    </row>
    <row r="10" spans="1:7" ht="12.75">
      <c r="A10" t="s">
        <v>64</v>
      </c>
      <c r="B10" t="s">
        <v>65</v>
      </c>
      <c r="C10" t="str">
        <f t="shared" si="0"/>
        <v>Harry Covert</v>
      </c>
      <c r="D10" s="38">
        <v>38393</v>
      </c>
      <c r="E10" s="39">
        <f ca="1" t="shared" si="1"/>
        <v>6439</v>
      </c>
      <c r="F10">
        <f ca="1" t="shared" si="2"/>
        <v>17</v>
      </c>
      <c r="G10" t="s">
        <v>103</v>
      </c>
    </row>
    <row r="11" spans="1:9" ht="12.75">
      <c r="A11" t="s">
        <v>66</v>
      </c>
      <c r="B11" t="s">
        <v>67</v>
      </c>
      <c r="C11" t="str">
        <f t="shared" si="0"/>
        <v>Laury Culaire</v>
      </c>
      <c r="D11" s="38">
        <v>38477</v>
      </c>
      <c r="E11" s="39">
        <f ca="1" t="shared" si="1"/>
        <v>6355</v>
      </c>
      <c r="F11">
        <f ca="1" t="shared" si="2"/>
        <v>17</v>
      </c>
      <c r="G11" t="s">
        <v>105</v>
      </c>
      <c r="I11" t="s">
        <v>101</v>
      </c>
    </row>
    <row r="12" spans="1:9" ht="12.75">
      <c r="A12" t="s">
        <v>68</v>
      </c>
      <c r="B12" t="s">
        <v>69</v>
      </c>
      <c r="C12" t="str">
        <f t="shared" si="0"/>
        <v>John Deuf</v>
      </c>
      <c r="D12" s="38">
        <v>37872</v>
      </c>
      <c r="E12" s="39">
        <f ca="1" t="shared" si="1"/>
        <v>6960</v>
      </c>
      <c r="F12">
        <f ca="1" t="shared" si="2"/>
        <v>19</v>
      </c>
      <c r="G12" t="s">
        <v>106</v>
      </c>
      <c r="I12" t="s">
        <v>107</v>
      </c>
    </row>
    <row r="13" spans="1:9" ht="12.75">
      <c r="A13" t="s">
        <v>70</v>
      </c>
      <c r="B13" t="s">
        <v>71</v>
      </c>
      <c r="C13" t="str">
        <f t="shared" si="0"/>
        <v>Jean Foupasune</v>
      </c>
      <c r="D13" s="38">
        <v>34918</v>
      </c>
      <c r="E13" s="39">
        <f ca="1" t="shared" si="1"/>
        <v>9914</v>
      </c>
      <c r="F13">
        <f ca="1" t="shared" si="2"/>
        <v>27</v>
      </c>
      <c r="G13" t="s">
        <v>107</v>
      </c>
      <c r="I13" t="s">
        <v>103</v>
      </c>
    </row>
    <row r="14" spans="1:9" ht="12.75">
      <c r="A14" t="s">
        <v>72</v>
      </c>
      <c r="B14" t="s">
        <v>73</v>
      </c>
      <c r="C14" t="str">
        <f t="shared" si="0"/>
        <v>Oussama Lairbon</v>
      </c>
      <c r="D14" s="38">
        <v>36199</v>
      </c>
      <c r="E14" s="39">
        <f ca="1" t="shared" si="1"/>
        <v>8633</v>
      </c>
      <c r="F14">
        <f ca="1" t="shared" si="2"/>
        <v>23</v>
      </c>
      <c r="G14" t="s">
        <v>107</v>
      </c>
      <c r="I14" t="s">
        <v>104</v>
      </c>
    </row>
    <row r="15" spans="1:9" ht="12.75">
      <c r="A15" t="s">
        <v>74</v>
      </c>
      <c r="B15" t="s">
        <v>75</v>
      </c>
      <c r="C15" t="str">
        <f t="shared" si="0"/>
        <v>Gérard Menvussa</v>
      </c>
      <c r="D15" s="38">
        <v>38690</v>
      </c>
      <c r="E15" s="39">
        <f ca="1" t="shared" si="1"/>
        <v>6142</v>
      </c>
      <c r="F15">
        <f ca="1" t="shared" si="2"/>
        <v>16</v>
      </c>
      <c r="G15" t="s">
        <v>103</v>
      </c>
      <c r="I15" t="s">
        <v>109</v>
      </c>
    </row>
    <row r="16" spans="1:9" ht="12.75">
      <c r="A16" t="s">
        <v>76</v>
      </c>
      <c r="B16" t="s">
        <v>77</v>
      </c>
      <c r="C16" t="str">
        <f t="shared" si="0"/>
        <v>Starsky Lalalalalalala</v>
      </c>
      <c r="D16" s="38">
        <v>38541</v>
      </c>
      <c r="E16" s="39">
        <f ca="1" t="shared" si="1"/>
        <v>6291</v>
      </c>
      <c r="F16">
        <f ca="1" t="shared" si="2"/>
        <v>17</v>
      </c>
      <c r="G16" t="s">
        <v>105</v>
      </c>
      <c r="I16" t="s">
        <v>105</v>
      </c>
    </row>
    <row r="17" spans="1:9" ht="12.75">
      <c r="A17" t="s">
        <v>76</v>
      </c>
      <c r="B17" t="s">
        <v>78</v>
      </c>
      <c r="C17" t="str">
        <f t="shared" si="0"/>
        <v>Hutch Lalalalalalala</v>
      </c>
      <c r="D17" s="38">
        <v>33153</v>
      </c>
      <c r="E17" s="39">
        <f ca="1" t="shared" si="1"/>
        <v>11679</v>
      </c>
      <c r="F17">
        <f ca="1" t="shared" si="2"/>
        <v>31</v>
      </c>
      <c r="G17" t="s">
        <v>108</v>
      </c>
      <c r="I17" t="s">
        <v>106</v>
      </c>
    </row>
    <row r="18" spans="1:9" ht="12.75">
      <c r="A18" t="s">
        <v>79</v>
      </c>
      <c r="B18" t="s">
        <v>80</v>
      </c>
      <c r="C18" t="str">
        <f t="shared" si="0"/>
        <v>Djamila Cléssoulaporte</v>
      </c>
      <c r="D18" s="38">
        <v>36410</v>
      </c>
      <c r="E18" s="39">
        <f ca="1" t="shared" si="1"/>
        <v>8422</v>
      </c>
      <c r="F18">
        <f ca="1" t="shared" si="2"/>
        <v>23</v>
      </c>
      <c r="G18" t="s">
        <v>107</v>
      </c>
      <c r="I18" t="s">
        <v>108</v>
      </c>
    </row>
    <row r="19" spans="1:7" ht="12.75">
      <c r="A19" t="s">
        <v>81</v>
      </c>
      <c r="B19" t="s">
        <v>82</v>
      </c>
      <c r="C19" t="str">
        <f t="shared" si="0"/>
        <v>Marion Noux</v>
      </c>
      <c r="D19" s="38">
        <v>38716</v>
      </c>
      <c r="E19" s="39">
        <f ca="1" t="shared" si="1"/>
        <v>6116</v>
      </c>
      <c r="F19">
        <f ca="1" t="shared" si="2"/>
        <v>16</v>
      </c>
      <c r="G19" t="s">
        <v>103</v>
      </c>
    </row>
    <row r="20" spans="1:10" ht="12.75">
      <c r="A20" t="s">
        <v>83</v>
      </c>
      <c r="B20" t="s">
        <v>84</v>
      </c>
      <c r="C20" t="str">
        <f t="shared" si="0"/>
        <v>Jacques Ouzi</v>
      </c>
      <c r="D20" s="38">
        <v>38776</v>
      </c>
      <c r="E20" s="39">
        <f ca="1" t="shared" si="1"/>
        <v>6056</v>
      </c>
      <c r="F20">
        <f ca="1" t="shared" si="2"/>
        <v>16</v>
      </c>
      <c r="G20" t="s">
        <v>104</v>
      </c>
      <c r="I20" t="s">
        <v>215</v>
      </c>
      <c r="J20">
        <f>SUM(J12:J18)</f>
        <v>0</v>
      </c>
    </row>
    <row r="21" spans="1:7" ht="12.75">
      <c r="A21" t="s">
        <v>85</v>
      </c>
      <c r="B21" t="s">
        <v>86</v>
      </c>
      <c r="C21" t="str">
        <f t="shared" si="0"/>
        <v>Sophie Stiké</v>
      </c>
      <c r="D21" s="38">
        <v>38811</v>
      </c>
      <c r="E21" s="39">
        <f ca="1" t="shared" si="1"/>
        <v>6021</v>
      </c>
      <c r="F21">
        <f ca="1" t="shared" si="2"/>
        <v>16</v>
      </c>
      <c r="G21" t="s">
        <v>104</v>
      </c>
    </row>
    <row r="22" spans="1:7" ht="12.75">
      <c r="A22" t="s">
        <v>87</v>
      </c>
      <c r="B22" t="s">
        <v>88</v>
      </c>
      <c r="C22" t="str">
        <f t="shared" si="0"/>
        <v>Guy Tare</v>
      </c>
      <c r="D22" s="38">
        <v>36745</v>
      </c>
      <c r="E22" s="39">
        <f ca="1" t="shared" si="1"/>
        <v>8087</v>
      </c>
      <c r="F22">
        <f ca="1" t="shared" si="2"/>
        <v>22</v>
      </c>
      <c r="G22" t="s">
        <v>105</v>
      </c>
    </row>
    <row r="23" spans="1:7" ht="12.75">
      <c r="A23" t="s">
        <v>89</v>
      </c>
      <c r="B23" t="s">
        <v>90</v>
      </c>
      <c r="C23" t="str">
        <f t="shared" si="0"/>
        <v>Aude Vaisselle</v>
      </c>
      <c r="D23" s="38">
        <v>35222</v>
      </c>
      <c r="E23" s="39">
        <f ca="1" t="shared" si="1"/>
        <v>9610</v>
      </c>
      <c r="F23">
        <f ca="1" t="shared" si="2"/>
        <v>26</v>
      </c>
      <c r="G23" t="s">
        <v>105</v>
      </c>
    </row>
    <row r="24" spans="1:7" ht="12.75">
      <c r="A24" t="s">
        <v>91</v>
      </c>
      <c r="B24" t="s">
        <v>92</v>
      </c>
      <c r="C24" t="str">
        <f t="shared" si="0"/>
        <v>Mélanie Zetofrais</v>
      </c>
      <c r="D24" s="38">
        <v>36124</v>
      </c>
      <c r="E24" s="39">
        <f ca="1" t="shared" si="1"/>
        <v>8708</v>
      </c>
      <c r="F24">
        <f ca="1" t="shared" si="2"/>
        <v>23</v>
      </c>
      <c r="G24" t="s">
        <v>107</v>
      </c>
    </row>
    <row r="25" spans="1:7" ht="12.75">
      <c r="A25" t="s">
        <v>93</v>
      </c>
      <c r="B25" t="s">
        <v>94</v>
      </c>
      <c r="C25" t="str">
        <f t="shared" si="0"/>
        <v>Sasha Touille</v>
      </c>
      <c r="D25" s="38">
        <v>37559</v>
      </c>
      <c r="E25" s="39">
        <f ca="1" t="shared" si="1"/>
        <v>7273</v>
      </c>
      <c r="F25">
        <f ca="1" t="shared" si="2"/>
        <v>19</v>
      </c>
      <c r="G25" t="s">
        <v>103</v>
      </c>
    </row>
    <row r="26" spans="1:7" ht="12.75">
      <c r="A26" t="s">
        <v>95</v>
      </c>
      <c r="B26" t="s">
        <v>96</v>
      </c>
      <c r="C26" t="str">
        <f t="shared" si="0"/>
        <v>Alain Proviste</v>
      </c>
      <c r="D26" s="38">
        <v>37143</v>
      </c>
      <c r="E26" s="39">
        <f ca="1" t="shared" si="1"/>
        <v>7689</v>
      </c>
      <c r="F26">
        <f ca="1" t="shared" si="2"/>
        <v>21</v>
      </c>
      <c r="G26" t="s">
        <v>106</v>
      </c>
    </row>
    <row r="27" spans="1:7" ht="12.75">
      <c r="A27" t="s">
        <v>97</v>
      </c>
      <c r="B27" t="s">
        <v>98</v>
      </c>
      <c r="C27" t="str">
        <f t="shared" si="0"/>
        <v>Firmin Peulaporte</v>
      </c>
      <c r="D27" s="38">
        <v>38534</v>
      </c>
      <c r="E27" s="39">
        <f ca="1" t="shared" si="1"/>
        <v>6298</v>
      </c>
      <c r="F27">
        <f ca="1" t="shared" si="2"/>
        <v>17</v>
      </c>
      <c r="G27" t="s">
        <v>103</v>
      </c>
    </row>
    <row r="28" spans="1:7" ht="12.75">
      <c r="A28" t="s">
        <v>99</v>
      </c>
      <c r="B28" t="s">
        <v>100</v>
      </c>
      <c r="C28" t="str">
        <f t="shared" si="0"/>
        <v>Jérémy Unetitlaine</v>
      </c>
      <c r="D28" s="38">
        <v>34129</v>
      </c>
      <c r="E28" s="39">
        <f ca="1" t="shared" si="1"/>
        <v>10703</v>
      </c>
      <c r="F28">
        <f ca="1" t="shared" si="2"/>
        <v>29</v>
      </c>
      <c r="G28" t="s">
        <v>103</v>
      </c>
    </row>
    <row r="30" ht="25.5">
      <c r="F30" s="1" t="s">
        <v>167</v>
      </c>
    </row>
  </sheetData>
  <sheetProtection/>
  <dataValidations count="2">
    <dataValidation type="list" allowBlank="1" showInputMessage="1" showErrorMessage="1" sqref="G8:G28 I12:I18">
      <formula1>"Cuistot,Serveur,Barman,Gérant,Plongeur,Réceptioniste,Sommelier"</formula1>
    </dataValidation>
    <dataValidation type="list" allowBlank="1" showInputMessage="1" showErrorMessage="1" sqref="J7">
      <formula1>$C$8:$C$28</formula1>
    </dataValidation>
  </dataValidations>
  <hyperlinks>
    <hyperlink ref="F1" location="TDM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2" sqref="I12:J18"/>
    </sheetView>
  </sheetViews>
  <sheetFormatPr defaultColWidth="11.421875" defaultRowHeight="12.75"/>
  <cols>
    <col min="3" max="3" width="20.140625" style="0" bestFit="1" customWidth="1"/>
    <col min="4" max="4" width="17.00390625" style="0" bestFit="1" customWidth="1"/>
    <col min="5" max="5" width="16.140625" style="0" bestFit="1" customWidth="1"/>
    <col min="6" max="6" width="15.00390625" style="0" bestFit="1" customWidth="1"/>
    <col min="7" max="7" width="15.00390625" style="0" customWidth="1"/>
    <col min="9" max="9" width="18.57421875" style="0" bestFit="1" customWidth="1"/>
    <col min="10" max="10" width="23.28125" style="0" customWidth="1"/>
    <col min="11" max="11" width="15.00390625" style="0" bestFit="1" customWidth="1"/>
  </cols>
  <sheetData>
    <row r="1" ht="12.75">
      <c r="A1" s="20" t="s">
        <v>52</v>
      </c>
    </row>
    <row r="3" ht="12.75">
      <c r="A3" s="21" t="s">
        <v>59</v>
      </c>
    </row>
    <row r="4" ht="12.75">
      <c r="A4" t="s">
        <v>224</v>
      </c>
    </row>
    <row r="5" ht="12.75">
      <c r="A5" t="s">
        <v>225</v>
      </c>
    </row>
    <row r="7" spans="1:10" ht="12.75">
      <c r="A7" t="s">
        <v>48</v>
      </c>
      <c r="B7" t="s">
        <v>49</v>
      </c>
      <c r="C7" t="s">
        <v>57</v>
      </c>
      <c r="D7" t="s">
        <v>50</v>
      </c>
      <c r="E7" t="s">
        <v>51</v>
      </c>
      <c r="F7" t="s">
        <v>55</v>
      </c>
      <c r="G7" t="s">
        <v>102</v>
      </c>
      <c r="I7" t="s">
        <v>58</v>
      </c>
      <c r="J7" t="s">
        <v>110</v>
      </c>
    </row>
    <row r="8" spans="1:10" ht="12.75">
      <c r="A8" t="s">
        <v>60</v>
      </c>
      <c r="B8" t="s">
        <v>61</v>
      </c>
      <c r="C8" t="str">
        <f aca="true" t="shared" si="0" ref="C8:C28">B8&amp;" "&amp;A8</f>
        <v>Alonso Bistrot</v>
      </c>
      <c r="D8" s="38">
        <v>35081</v>
      </c>
      <c r="E8" s="39">
        <f ca="1">TODAY()-D8</f>
        <v>9751</v>
      </c>
      <c r="F8">
        <f ca="1">DATEDIF(D8,TODAY(),"y")</f>
        <v>26</v>
      </c>
      <c r="G8" t="s">
        <v>103</v>
      </c>
      <c r="I8" t="s">
        <v>50</v>
      </c>
      <c r="J8" s="38">
        <f>VLOOKUP($J$7,$C$8:$F$28,2,FALSE)</f>
        <v>38393</v>
      </c>
    </row>
    <row r="9" spans="1:10" ht="12.75">
      <c r="A9" t="s">
        <v>62</v>
      </c>
      <c r="B9" t="s">
        <v>63</v>
      </c>
      <c r="C9" t="str">
        <f t="shared" si="0"/>
        <v>Jo Bijoba</v>
      </c>
      <c r="D9" s="38">
        <v>36600</v>
      </c>
      <c r="E9" s="39">
        <f aca="true" ca="1" t="shared" si="1" ref="E9:E28">TODAY()-D9</f>
        <v>8232</v>
      </c>
      <c r="F9">
        <f aca="true" ca="1" t="shared" si="2" ref="F9:F28">DATEDIF(D9,TODAY(),"y")</f>
        <v>22</v>
      </c>
      <c r="G9" t="s">
        <v>104</v>
      </c>
      <c r="I9" t="s">
        <v>55</v>
      </c>
      <c r="J9" s="39">
        <f>VLOOKUP($J$7,$C$8:$F$28,4,FALSE)</f>
        <v>17</v>
      </c>
    </row>
    <row r="10" spans="1:7" ht="12.75">
      <c r="A10" t="s">
        <v>64</v>
      </c>
      <c r="B10" t="s">
        <v>65</v>
      </c>
      <c r="C10" t="str">
        <f t="shared" si="0"/>
        <v>Harry Covert</v>
      </c>
      <c r="D10" s="38">
        <v>38393</v>
      </c>
      <c r="E10" s="39">
        <f ca="1" t="shared" si="1"/>
        <v>6439</v>
      </c>
      <c r="F10">
        <f ca="1" t="shared" si="2"/>
        <v>17</v>
      </c>
      <c r="G10" t="s">
        <v>103</v>
      </c>
    </row>
    <row r="11" spans="1:9" ht="12.75">
      <c r="A11" t="s">
        <v>66</v>
      </c>
      <c r="B11" t="s">
        <v>67</v>
      </c>
      <c r="C11" t="str">
        <f t="shared" si="0"/>
        <v>Laury Culaire</v>
      </c>
      <c r="D11" s="38">
        <v>38477</v>
      </c>
      <c r="E11" s="39">
        <f ca="1" t="shared" si="1"/>
        <v>6355</v>
      </c>
      <c r="F11">
        <f ca="1" t="shared" si="2"/>
        <v>17</v>
      </c>
      <c r="G11" t="s">
        <v>105</v>
      </c>
      <c r="I11" t="s">
        <v>101</v>
      </c>
    </row>
    <row r="12" spans="1:10" ht="12.75">
      <c r="A12" t="s">
        <v>68</v>
      </c>
      <c r="B12" t="s">
        <v>69</v>
      </c>
      <c r="C12" t="str">
        <f t="shared" si="0"/>
        <v>John Deuf</v>
      </c>
      <c r="D12" s="38">
        <v>37872</v>
      </c>
      <c r="E12" s="39">
        <f ca="1" t="shared" si="1"/>
        <v>6960</v>
      </c>
      <c r="F12">
        <f ca="1" t="shared" si="2"/>
        <v>19</v>
      </c>
      <c r="G12" t="s">
        <v>106</v>
      </c>
      <c r="I12" t="s">
        <v>107</v>
      </c>
      <c r="J12">
        <f aca="true" t="shared" si="3" ref="J12:J18">COUNTIF($G$8:$G$28,I12)</f>
        <v>4</v>
      </c>
    </row>
    <row r="13" spans="1:10" ht="12.75">
      <c r="A13" t="s">
        <v>70</v>
      </c>
      <c r="B13" t="s">
        <v>71</v>
      </c>
      <c r="C13" t="str">
        <f t="shared" si="0"/>
        <v>Jean Foupasune</v>
      </c>
      <c r="D13" s="38">
        <v>34918</v>
      </c>
      <c r="E13" s="39">
        <f ca="1" t="shared" si="1"/>
        <v>9914</v>
      </c>
      <c r="F13">
        <f ca="1" t="shared" si="2"/>
        <v>27</v>
      </c>
      <c r="G13" t="s">
        <v>107</v>
      </c>
      <c r="I13" t="s">
        <v>103</v>
      </c>
      <c r="J13">
        <f t="shared" si="3"/>
        <v>7</v>
      </c>
    </row>
    <row r="14" spans="1:10" ht="12.75">
      <c r="A14" t="s">
        <v>72</v>
      </c>
      <c r="B14" t="s">
        <v>73</v>
      </c>
      <c r="C14" t="str">
        <f t="shared" si="0"/>
        <v>Oussama Lairbon</v>
      </c>
      <c r="D14" s="38">
        <v>36199</v>
      </c>
      <c r="E14" s="39">
        <f ca="1" t="shared" si="1"/>
        <v>8633</v>
      </c>
      <c r="F14">
        <f ca="1" t="shared" si="2"/>
        <v>23</v>
      </c>
      <c r="G14" t="s">
        <v>107</v>
      </c>
      <c r="I14" t="s">
        <v>104</v>
      </c>
      <c r="J14">
        <f t="shared" si="3"/>
        <v>3</v>
      </c>
    </row>
    <row r="15" spans="1:10" ht="12.75">
      <c r="A15" t="s">
        <v>74</v>
      </c>
      <c r="B15" t="s">
        <v>75</v>
      </c>
      <c r="C15" t="str">
        <f t="shared" si="0"/>
        <v>Gérard Menvussa</v>
      </c>
      <c r="D15" s="38">
        <v>38690</v>
      </c>
      <c r="E15" s="39">
        <f ca="1" t="shared" si="1"/>
        <v>6142</v>
      </c>
      <c r="F15">
        <f ca="1" t="shared" si="2"/>
        <v>16</v>
      </c>
      <c r="G15" t="s">
        <v>103</v>
      </c>
      <c r="I15" t="s">
        <v>109</v>
      </c>
      <c r="J15">
        <f t="shared" si="3"/>
        <v>0</v>
      </c>
    </row>
    <row r="16" spans="1:10" ht="12.75">
      <c r="A16" t="s">
        <v>76</v>
      </c>
      <c r="B16" t="s">
        <v>77</v>
      </c>
      <c r="C16" t="str">
        <f t="shared" si="0"/>
        <v>Starsky Lalalalalalala</v>
      </c>
      <c r="D16" s="38">
        <v>38541</v>
      </c>
      <c r="E16" s="39">
        <f ca="1" t="shared" si="1"/>
        <v>6291</v>
      </c>
      <c r="F16">
        <f ca="1" t="shared" si="2"/>
        <v>17</v>
      </c>
      <c r="G16" t="s">
        <v>105</v>
      </c>
      <c r="I16" t="s">
        <v>105</v>
      </c>
      <c r="J16">
        <f t="shared" si="3"/>
        <v>4</v>
      </c>
    </row>
    <row r="17" spans="1:10" ht="12.75">
      <c r="A17" t="s">
        <v>76</v>
      </c>
      <c r="B17" t="s">
        <v>78</v>
      </c>
      <c r="C17" t="str">
        <f t="shared" si="0"/>
        <v>Hutch Lalalalalalala</v>
      </c>
      <c r="D17" s="38">
        <v>33153</v>
      </c>
      <c r="E17" s="39">
        <f ca="1" t="shared" si="1"/>
        <v>11679</v>
      </c>
      <c r="F17">
        <f ca="1" t="shared" si="2"/>
        <v>31</v>
      </c>
      <c r="G17" t="s">
        <v>108</v>
      </c>
      <c r="I17" t="s">
        <v>106</v>
      </c>
      <c r="J17">
        <f t="shared" si="3"/>
        <v>2</v>
      </c>
    </row>
    <row r="18" spans="1:10" ht="12.75">
      <c r="A18" t="s">
        <v>79</v>
      </c>
      <c r="B18" t="s">
        <v>80</v>
      </c>
      <c r="C18" t="str">
        <f t="shared" si="0"/>
        <v>Djamila Cléssoulaporte</v>
      </c>
      <c r="D18" s="38">
        <v>36410</v>
      </c>
      <c r="E18" s="39">
        <f ca="1" t="shared" si="1"/>
        <v>8422</v>
      </c>
      <c r="F18">
        <f ca="1" t="shared" si="2"/>
        <v>23</v>
      </c>
      <c r="G18" t="s">
        <v>107</v>
      </c>
      <c r="I18" t="s">
        <v>108</v>
      </c>
      <c r="J18">
        <f t="shared" si="3"/>
        <v>1</v>
      </c>
    </row>
    <row r="19" spans="1:7" ht="12.75">
      <c r="A19" t="s">
        <v>81</v>
      </c>
      <c r="B19" t="s">
        <v>82</v>
      </c>
      <c r="C19" t="str">
        <f t="shared" si="0"/>
        <v>Marion Noux</v>
      </c>
      <c r="D19" s="38">
        <v>38716</v>
      </c>
      <c r="E19" s="39">
        <f ca="1" t="shared" si="1"/>
        <v>6116</v>
      </c>
      <c r="F19">
        <f ca="1" t="shared" si="2"/>
        <v>16</v>
      </c>
      <c r="G19" t="s">
        <v>103</v>
      </c>
    </row>
    <row r="20" spans="1:10" ht="12.75">
      <c r="A20" t="s">
        <v>83</v>
      </c>
      <c r="B20" t="s">
        <v>84</v>
      </c>
      <c r="C20" t="str">
        <f t="shared" si="0"/>
        <v>Jacques Ouzi</v>
      </c>
      <c r="D20" s="38">
        <v>38776</v>
      </c>
      <c r="E20" s="39">
        <f ca="1" t="shared" si="1"/>
        <v>6056</v>
      </c>
      <c r="F20">
        <f ca="1" t="shared" si="2"/>
        <v>16</v>
      </c>
      <c r="G20" t="s">
        <v>104</v>
      </c>
      <c r="I20" t="s">
        <v>215</v>
      </c>
      <c r="J20">
        <f>SUM(J12:J18)</f>
        <v>21</v>
      </c>
    </row>
    <row r="21" spans="1:7" ht="12.75">
      <c r="A21" t="s">
        <v>85</v>
      </c>
      <c r="B21" t="s">
        <v>86</v>
      </c>
      <c r="C21" t="str">
        <f t="shared" si="0"/>
        <v>Sophie Stiké</v>
      </c>
      <c r="D21" s="38">
        <v>38811</v>
      </c>
      <c r="E21" s="39">
        <f ca="1" t="shared" si="1"/>
        <v>6021</v>
      </c>
      <c r="F21">
        <f ca="1" t="shared" si="2"/>
        <v>16</v>
      </c>
      <c r="G21" t="s">
        <v>104</v>
      </c>
    </row>
    <row r="22" spans="1:7" ht="12.75">
      <c r="A22" t="s">
        <v>87</v>
      </c>
      <c r="B22" t="s">
        <v>88</v>
      </c>
      <c r="C22" t="str">
        <f t="shared" si="0"/>
        <v>Guy Tare</v>
      </c>
      <c r="D22" s="38">
        <v>36745</v>
      </c>
      <c r="E22" s="39">
        <f ca="1" t="shared" si="1"/>
        <v>8087</v>
      </c>
      <c r="F22">
        <f ca="1" t="shared" si="2"/>
        <v>22</v>
      </c>
      <c r="G22" t="s">
        <v>105</v>
      </c>
    </row>
    <row r="23" spans="1:7" ht="12.75">
      <c r="A23" t="s">
        <v>89</v>
      </c>
      <c r="B23" t="s">
        <v>90</v>
      </c>
      <c r="C23" t="str">
        <f t="shared" si="0"/>
        <v>Aude Vaisselle</v>
      </c>
      <c r="D23" s="38">
        <v>35222</v>
      </c>
      <c r="E23" s="39">
        <f ca="1" t="shared" si="1"/>
        <v>9610</v>
      </c>
      <c r="F23">
        <f ca="1" t="shared" si="2"/>
        <v>26</v>
      </c>
      <c r="G23" t="s">
        <v>105</v>
      </c>
    </row>
    <row r="24" spans="1:7" ht="12.75">
      <c r="A24" t="s">
        <v>91</v>
      </c>
      <c r="B24" t="s">
        <v>92</v>
      </c>
      <c r="C24" t="str">
        <f t="shared" si="0"/>
        <v>Mélanie Zetofrais</v>
      </c>
      <c r="D24" s="38">
        <v>36124</v>
      </c>
      <c r="E24" s="39">
        <f ca="1" t="shared" si="1"/>
        <v>8708</v>
      </c>
      <c r="F24">
        <f ca="1" t="shared" si="2"/>
        <v>23</v>
      </c>
      <c r="G24" t="s">
        <v>107</v>
      </c>
    </row>
    <row r="25" spans="1:7" ht="12.75">
      <c r="A25" t="s">
        <v>93</v>
      </c>
      <c r="B25" t="s">
        <v>94</v>
      </c>
      <c r="C25" t="str">
        <f t="shared" si="0"/>
        <v>Sasha Touille</v>
      </c>
      <c r="D25" s="38">
        <v>37559</v>
      </c>
      <c r="E25" s="39">
        <f ca="1" t="shared" si="1"/>
        <v>7273</v>
      </c>
      <c r="F25">
        <f ca="1" t="shared" si="2"/>
        <v>19</v>
      </c>
      <c r="G25" t="s">
        <v>103</v>
      </c>
    </row>
    <row r="26" spans="1:7" ht="12.75">
      <c r="A26" t="s">
        <v>95</v>
      </c>
      <c r="B26" t="s">
        <v>96</v>
      </c>
      <c r="C26" t="str">
        <f t="shared" si="0"/>
        <v>Alain Proviste</v>
      </c>
      <c r="D26" s="38">
        <v>37143</v>
      </c>
      <c r="E26" s="39">
        <f ca="1" t="shared" si="1"/>
        <v>7689</v>
      </c>
      <c r="F26">
        <f ca="1" t="shared" si="2"/>
        <v>21</v>
      </c>
      <c r="G26" t="s">
        <v>106</v>
      </c>
    </row>
    <row r="27" spans="1:7" ht="12.75">
      <c r="A27" t="s">
        <v>97</v>
      </c>
      <c r="B27" t="s">
        <v>98</v>
      </c>
      <c r="C27" t="str">
        <f t="shared" si="0"/>
        <v>Firmin Peulaporte</v>
      </c>
      <c r="D27" s="38">
        <v>38534</v>
      </c>
      <c r="E27" s="39">
        <f ca="1" t="shared" si="1"/>
        <v>6298</v>
      </c>
      <c r="F27">
        <f ca="1" t="shared" si="2"/>
        <v>17</v>
      </c>
      <c r="G27" t="s">
        <v>103</v>
      </c>
    </row>
    <row r="28" spans="1:7" ht="12.75">
      <c r="A28" t="s">
        <v>99</v>
      </c>
      <c r="B28" t="s">
        <v>100</v>
      </c>
      <c r="C28" t="str">
        <f t="shared" si="0"/>
        <v>Jérémy Unetitlaine</v>
      </c>
      <c r="D28" s="38">
        <v>34129</v>
      </c>
      <c r="E28" s="39">
        <f ca="1" t="shared" si="1"/>
        <v>10703</v>
      </c>
      <c r="F28">
        <f ca="1" t="shared" si="2"/>
        <v>29</v>
      </c>
      <c r="G28" t="s">
        <v>103</v>
      </c>
    </row>
    <row r="30" spans="6:7" ht="25.5">
      <c r="F30" s="1" t="s">
        <v>167</v>
      </c>
      <c r="G30">
        <f>COUNTA(G8:G28)</f>
        <v>21</v>
      </c>
    </row>
  </sheetData>
  <sheetProtection/>
  <dataValidations count="2">
    <dataValidation type="list" allowBlank="1" showInputMessage="1" showErrorMessage="1" sqref="G8:G28 I12:I18">
      <formula1>"Cuistot,Serveur,Barman,Gérant,Plongeur,Réceptioniste,Sommelier"</formula1>
    </dataValidation>
    <dataValidation type="list" allowBlank="1" showInputMessage="1" showErrorMessage="1" sqref="J7">
      <formula1>$C$8:$C$28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" sqref="F1"/>
    </sheetView>
  </sheetViews>
  <sheetFormatPr defaultColWidth="11.421875" defaultRowHeight="12.75"/>
  <cols>
    <col min="3" max="3" width="20.140625" style="0" bestFit="1" customWidth="1"/>
    <col min="4" max="4" width="17.00390625" style="0" bestFit="1" customWidth="1"/>
    <col min="6" max="6" width="18.57421875" style="0" bestFit="1" customWidth="1"/>
    <col min="7" max="7" width="23.28125" style="0" customWidth="1"/>
    <col min="8" max="8" width="15.00390625" style="0" bestFit="1" customWidth="1"/>
  </cols>
  <sheetData>
    <row r="1" ht="12.75">
      <c r="F1" s="44" t="s">
        <v>186</v>
      </c>
    </row>
    <row r="3" ht="12.75">
      <c r="A3" s="21" t="s">
        <v>116</v>
      </c>
    </row>
    <row r="6" spans="1:7" ht="12.75">
      <c r="A6" t="s">
        <v>48</v>
      </c>
      <c r="B6" t="s">
        <v>49</v>
      </c>
      <c r="C6" t="s">
        <v>57</v>
      </c>
      <c r="D6" t="s">
        <v>115</v>
      </c>
      <c r="F6" t="s">
        <v>58</v>
      </c>
      <c r="G6" t="s">
        <v>110</v>
      </c>
    </row>
    <row r="7" spans="1:4" ht="12.75">
      <c r="A7" t="s">
        <v>60</v>
      </c>
      <c r="B7" t="s">
        <v>61</v>
      </c>
      <c r="C7" t="str">
        <f aca="true" t="shared" si="0" ref="C7:C27">B7&amp;" "&amp;A7</f>
        <v>Alonso Bistrot</v>
      </c>
      <c r="D7" s="38">
        <v>981</v>
      </c>
    </row>
    <row r="8" spans="1:6" ht="12.75">
      <c r="A8" t="s">
        <v>62</v>
      </c>
      <c r="B8" t="s">
        <v>63</v>
      </c>
      <c r="C8" t="str">
        <f t="shared" si="0"/>
        <v>Jo Bijoba</v>
      </c>
      <c r="D8" s="38">
        <v>15382</v>
      </c>
      <c r="F8" t="s">
        <v>114</v>
      </c>
    </row>
    <row r="9" spans="1:4" ht="12.75">
      <c r="A9" t="s">
        <v>64</v>
      </c>
      <c r="B9" t="s">
        <v>65</v>
      </c>
      <c r="C9" t="str">
        <f t="shared" si="0"/>
        <v>Harry Covert</v>
      </c>
      <c r="D9" s="38">
        <v>19274</v>
      </c>
    </row>
    <row r="10" spans="1:4" ht="12.75">
      <c r="A10" t="s">
        <v>66</v>
      </c>
      <c r="B10" t="s">
        <v>67</v>
      </c>
      <c r="C10" t="str">
        <f t="shared" si="0"/>
        <v>Laury Culaire</v>
      </c>
      <c r="D10" s="38">
        <v>20278</v>
      </c>
    </row>
    <row r="11" spans="1:4" ht="12.75">
      <c r="A11" t="s">
        <v>68</v>
      </c>
      <c r="B11" t="s">
        <v>69</v>
      </c>
      <c r="C11" t="str">
        <f t="shared" si="0"/>
        <v>John Deuf</v>
      </c>
      <c r="D11" s="38">
        <v>21644</v>
      </c>
    </row>
    <row r="12" spans="1:4" ht="12.75">
      <c r="A12" t="s">
        <v>70</v>
      </c>
      <c r="B12" t="s">
        <v>71</v>
      </c>
      <c r="C12" t="str">
        <f t="shared" si="0"/>
        <v>Jean Foupasune</v>
      </c>
      <c r="D12" s="38">
        <v>21802</v>
      </c>
    </row>
    <row r="13" spans="1:4" ht="12.75">
      <c r="A13" t="s">
        <v>72</v>
      </c>
      <c r="B13" t="s">
        <v>73</v>
      </c>
      <c r="C13" t="str">
        <f t="shared" si="0"/>
        <v>Oussama Lairbon</v>
      </c>
      <c r="D13" s="38">
        <v>22135</v>
      </c>
    </row>
    <row r="14" spans="1:4" ht="12.75">
      <c r="A14" t="s">
        <v>74</v>
      </c>
      <c r="B14" t="s">
        <v>75</v>
      </c>
      <c r="C14" t="str">
        <f t="shared" si="0"/>
        <v>Gérard Menvussa</v>
      </c>
      <c r="D14" s="38">
        <v>23262</v>
      </c>
    </row>
    <row r="15" spans="1:4" ht="12.75">
      <c r="A15" t="s">
        <v>76</v>
      </c>
      <c r="B15" t="s">
        <v>77</v>
      </c>
      <c r="C15" t="str">
        <f t="shared" si="0"/>
        <v>Starsky Lalalalalalala</v>
      </c>
      <c r="D15" s="38">
        <v>23867</v>
      </c>
    </row>
    <row r="16" spans="1:4" ht="12.75">
      <c r="A16" t="s">
        <v>76</v>
      </c>
      <c r="B16" t="s">
        <v>78</v>
      </c>
      <c r="C16" t="str">
        <f t="shared" si="0"/>
        <v>Hutch Lalalalalalala</v>
      </c>
      <c r="D16" s="38">
        <v>23924</v>
      </c>
    </row>
    <row r="17" spans="1:4" ht="12.75">
      <c r="A17" t="s">
        <v>79</v>
      </c>
      <c r="B17" t="s">
        <v>80</v>
      </c>
      <c r="C17" t="str">
        <f t="shared" si="0"/>
        <v>Djamila Cléssoulaporte</v>
      </c>
      <c r="D17" s="38">
        <v>24124</v>
      </c>
    </row>
    <row r="18" spans="1:4" ht="12.75">
      <c r="A18" t="s">
        <v>81</v>
      </c>
      <c r="B18" t="s">
        <v>82</v>
      </c>
      <c r="C18" t="str">
        <f t="shared" si="0"/>
        <v>Marion Noux</v>
      </c>
      <c r="D18" s="38">
        <v>24264</v>
      </c>
    </row>
    <row r="19" spans="1:4" ht="12.75">
      <c r="A19" t="s">
        <v>83</v>
      </c>
      <c r="B19" t="s">
        <v>84</v>
      </c>
      <c r="C19" t="str">
        <f t="shared" si="0"/>
        <v>Jacques Ouzi</v>
      </c>
      <c r="D19" s="38">
        <v>25262</v>
      </c>
    </row>
    <row r="20" spans="1:4" ht="12.75">
      <c r="A20" t="s">
        <v>85</v>
      </c>
      <c r="B20" t="s">
        <v>86</v>
      </c>
      <c r="C20" t="str">
        <f t="shared" si="0"/>
        <v>Sophie Stiké</v>
      </c>
      <c r="D20" s="38">
        <v>25906</v>
      </c>
    </row>
    <row r="21" spans="1:4" ht="12.75">
      <c r="A21" t="s">
        <v>87</v>
      </c>
      <c r="B21" t="s">
        <v>88</v>
      </c>
      <c r="C21" t="str">
        <f t="shared" si="0"/>
        <v>Guy Tare</v>
      </c>
      <c r="D21" s="38">
        <v>27613</v>
      </c>
    </row>
    <row r="22" spans="1:4" ht="12.75">
      <c r="A22" t="s">
        <v>89</v>
      </c>
      <c r="B22" t="s">
        <v>90</v>
      </c>
      <c r="C22" t="str">
        <f t="shared" si="0"/>
        <v>Aude Vaisselle</v>
      </c>
      <c r="D22" s="38">
        <v>28819</v>
      </c>
    </row>
    <row r="23" spans="1:4" ht="12.75">
      <c r="A23" t="s">
        <v>91</v>
      </c>
      <c r="B23" t="s">
        <v>92</v>
      </c>
      <c r="C23" t="str">
        <f t="shared" si="0"/>
        <v>Mélanie Zetofrais</v>
      </c>
      <c r="D23" s="38">
        <v>28854</v>
      </c>
    </row>
    <row r="24" spans="1:4" ht="12.75">
      <c r="A24" t="s">
        <v>93</v>
      </c>
      <c r="B24" t="s">
        <v>94</v>
      </c>
      <c r="C24" t="str">
        <f t="shared" si="0"/>
        <v>Sasha Touille</v>
      </c>
      <c r="D24" s="38">
        <v>30254</v>
      </c>
    </row>
    <row r="25" spans="1:4" ht="12.75">
      <c r="A25" t="s">
        <v>95</v>
      </c>
      <c r="B25" t="s">
        <v>96</v>
      </c>
      <c r="C25" t="str">
        <f t="shared" si="0"/>
        <v>Alain Proviste</v>
      </c>
      <c r="D25" s="38">
        <v>30355</v>
      </c>
    </row>
    <row r="26" spans="1:4" ht="12.75">
      <c r="A26" t="s">
        <v>97</v>
      </c>
      <c r="B26" t="s">
        <v>98</v>
      </c>
      <c r="C26" t="str">
        <f t="shared" si="0"/>
        <v>Firmin Peulaporte</v>
      </c>
      <c r="D26" s="38">
        <v>30476</v>
      </c>
    </row>
    <row r="27" spans="1:4" ht="12.75">
      <c r="A27" t="s">
        <v>99</v>
      </c>
      <c r="B27" t="s">
        <v>100</v>
      </c>
      <c r="C27" t="str">
        <f t="shared" si="0"/>
        <v>Jérémy Unetitlaine</v>
      </c>
      <c r="D27" s="38">
        <v>36600</v>
      </c>
    </row>
  </sheetData>
  <sheetProtection/>
  <dataValidations count="1">
    <dataValidation type="list" allowBlank="1" showInputMessage="1" showErrorMessage="1" sqref="G6">
      <formula1>$C$7:$C$27</formula1>
    </dataValidation>
  </dataValidations>
  <hyperlinks>
    <hyperlink ref="F1" location="TDM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G6" sqref="G6"/>
    </sheetView>
  </sheetViews>
  <sheetFormatPr defaultColWidth="11.421875" defaultRowHeight="12.75"/>
  <cols>
    <col min="3" max="3" width="20.140625" style="0" bestFit="1" customWidth="1"/>
    <col min="4" max="4" width="17.00390625" style="0" bestFit="1" customWidth="1"/>
    <col min="6" max="6" width="20.00390625" style="0" customWidth="1"/>
    <col min="8" max="8" width="15.00390625" style="0" hidden="1" customWidth="1"/>
  </cols>
  <sheetData>
    <row r="3" ht="12.75">
      <c r="A3" s="21" t="s">
        <v>116</v>
      </c>
    </row>
    <row r="6" spans="1:7" ht="12.75">
      <c r="A6" t="s">
        <v>48</v>
      </c>
      <c r="B6" t="s">
        <v>49</v>
      </c>
      <c r="C6" t="s">
        <v>57</v>
      </c>
      <c r="D6" t="s">
        <v>115</v>
      </c>
      <c r="F6" t="s">
        <v>58</v>
      </c>
      <c r="G6" t="s">
        <v>117</v>
      </c>
    </row>
    <row r="7" spans="1:4" ht="12.75">
      <c r="A7" t="s">
        <v>60</v>
      </c>
      <c r="B7" t="s">
        <v>61</v>
      </c>
      <c r="C7" t="str">
        <f aca="true" t="shared" si="0" ref="C7:C27">B7&amp;" "&amp;A7</f>
        <v>Alonso Bistrot</v>
      </c>
      <c r="D7" s="38">
        <v>981</v>
      </c>
    </row>
    <row r="8" spans="1:8" ht="12.75">
      <c r="A8" t="s">
        <v>62</v>
      </c>
      <c r="B8" t="s">
        <v>63</v>
      </c>
      <c r="C8" t="str">
        <f t="shared" si="0"/>
        <v>Jo Bijoba</v>
      </c>
      <c r="D8" s="38">
        <v>15382</v>
      </c>
      <c r="F8" t="s">
        <v>114</v>
      </c>
      <c r="G8">
        <f ca="1">DATEDIF(H8,TODAY(),"y")</f>
        <v>63</v>
      </c>
      <c r="H8" s="38">
        <f>VLOOKUP(G6,C7:D27,2,FALSE)</f>
        <v>21644</v>
      </c>
    </row>
    <row r="9" spans="1:4" ht="12.75">
      <c r="A9" t="s">
        <v>64</v>
      </c>
      <c r="B9" t="s">
        <v>65</v>
      </c>
      <c r="C9" t="str">
        <f t="shared" si="0"/>
        <v>Harry Covert</v>
      </c>
      <c r="D9" s="38">
        <v>19274</v>
      </c>
    </row>
    <row r="10" spans="1:4" ht="12.75">
      <c r="A10" t="s">
        <v>66</v>
      </c>
      <c r="B10" t="s">
        <v>67</v>
      </c>
      <c r="C10" t="str">
        <f t="shared" si="0"/>
        <v>Laury Culaire</v>
      </c>
      <c r="D10" s="38">
        <v>20278</v>
      </c>
    </row>
    <row r="11" spans="1:4" ht="12.75">
      <c r="A11" t="s">
        <v>68</v>
      </c>
      <c r="B11" t="s">
        <v>69</v>
      </c>
      <c r="C11" t="str">
        <f t="shared" si="0"/>
        <v>John Deuf</v>
      </c>
      <c r="D11" s="38">
        <v>21644</v>
      </c>
    </row>
    <row r="12" spans="1:4" ht="12.75">
      <c r="A12" t="s">
        <v>70</v>
      </c>
      <c r="B12" t="s">
        <v>71</v>
      </c>
      <c r="C12" t="str">
        <f t="shared" si="0"/>
        <v>Jean Foupasune</v>
      </c>
      <c r="D12" s="38">
        <v>21802</v>
      </c>
    </row>
    <row r="13" spans="1:4" ht="12.75">
      <c r="A13" t="s">
        <v>72</v>
      </c>
      <c r="B13" t="s">
        <v>73</v>
      </c>
      <c r="C13" t="str">
        <f t="shared" si="0"/>
        <v>Oussama Lairbon</v>
      </c>
      <c r="D13" s="38">
        <v>22135</v>
      </c>
    </row>
    <row r="14" spans="1:4" ht="12.75">
      <c r="A14" t="s">
        <v>74</v>
      </c>
      <c r="B14" t="s">
        <v>75</v>
      </c>
      <c r="C14" t="str">
        <f t="shared" si="0"/>
        <v>Gérard Menvussa</v>
      </c>
      <c r="D14" s="38">
        <v>23262</v>
      </c>
    </row>
    <row r="15" spans="1:4" ht="12.75">
      <c r="A15" t="s">
        <v>76</v>
      </c>
      <c r="B15" t="s">
        <v>77</v>
      </c>
      <c r="C15" t="str">
        <f t="shared" si="0"/>
        <v>Starsky Lalalalalalala</v>
      </c>
      <c r="D15" s="38">
        <v>23867</v>
      </c>
    </row>
    <row r="16" spans="1:4" ht="12.75">
      <c r="A16" t="s">
        <v>76</v>
      </c>
      <c r="B16" t="s">
        <v>78</v>
      </c>
      <c r="C16" t="str">
        <f t="shared" si="0"/>
        <v>Hutch Lalalalalalala</v>
      </c>
      <c r="D16" s="38">
        <v>23924</v>
      </c>
    </row>
    <row r="17" spans="1:4" ht="12.75">
      <c r="A17" t="s">
        <v>79</v>
      </c>
      <c r="B17" t="s">
        <v>80</v>
      </c>
      <c r="C17" t="str">
        <f t="shared" si="0"/>
        <v>Djamila Cléssoulaporte</v>
      </c>
      <c r="D17" s="38">
        <v>24124</v>
      </c>
    </row>
    <row r="18" spans="1:4" ht="12.75">
      <c r="A18" t="s">
        <v>81</v>
      </c>
      <c r="B18" t="s">
        <v>82</v>
      </c>
      <c r="C18" t="str">
        <f t="shared" si="0"/>
        <v>Marion Noux</v>
      </c>
      <c r="D18" s="38">
        <v>24264</v>
      </c>
    </row>
    <row r="19" spans="1:4" ht="12.75">
      <c r="A19" t="s">
        <v>83</v>
      </c>
      <c r="B19" t="s">
        <v>84</v>
      </c>
      <c r="C19" t="str">
        <f t="shared" si="0"/>
        <v>Jacques Ouzi</v>
      </c>
      <c r="D19" s="38">
        <v>25262</v>
      </c>
    </row>
    <row r="20" spans="1:4" ht="12.75">
      <c r="A20" t="s">
        <v>85</v>
      </c>
      <c r="B20" t="s">
        <v>86</v>
      </c>
      <c r="C20" t="str">
        <f t="shared" si="0"/>
        <v>Sophie Stiké</v>
      </c>
      <c r="D20" s="38">
        <v>25906</v>
      </c>
    </row>
    <row r="21" spans="1:4" ht="12.75">
      <c r="A21" t="s">
        <v>87</v>
      </c>
      <c r="B21" t="s">
        <v>88</v>
      </c>
      <c r="C21" t="str">
        <f t="shared" si="0"/>
        <v>Guy Tare</v>
      </c>
      <c r="D21" s="38">
        <v>27613</v>
      </c>
    </row>
    <row r="22" spans="1:4" ht="12.75">
      <c r="A22" t="s">
        <v>89</v>
      </c>
      <c r="B22" t="s">
        <v>90</v>
      </c>
      <c r="C22" t="str">
        <f t="shared" si="0"/>
        <v>Aude Vaisselle</v>
      </c>
      <c r="D22" s="38">
        <v>28819</v>
      </c>
    </row>
    <row r="23" spans="1:4" ht="12.75">
      <c r="A23" t="s">
        <v>91</v>
      </c>
      <c r="B23" t="s">
        <v>92</v>
      </c>
      <c r="C23" t="str">
        <f t="shared" si="0"/>
        <v>Mélanie Zetofrais</v>
      </c>
      <c r="D23" s="38">
        <v>28854</v>
      </c>
    </row>
    <row r="24" spans="1:4" ht="12.75">
      <c r="A24" t="s">
        <v>93</v>
      </c>
      <c r="B24" t="s">
        <v>94</v>
      </c>
      <c r="C24" t="str">
        <f t="shared" si="0"/>
        <v>Sasha Touille</v>
      </c>
      <c r="D24" s="38">
        <v>30254</v>
      </c>
    </row>
    <row r="25" spans="1:4" ht="12.75">
      <c r="A25" t="s">
        <v>95</v>
      </c>
      <c r="B25" t="s">
        <v>96</v>
      </c>
      <c r="C25" t="str">
        <f t="shared" si="0"/>
        <v>Alain Proviste</v>
      </c>
      <c r="D25" s="38">
        <v>30355</v>
      </c>
    </row>
    <row r="26" spans="1:4" ht="12.75">
      <c r="A26" t="s">
        <v>97</v>
      </c>
      <c r="B26" t="s">
        <v>98</v>
      </c>
      <c r="C26" t="str">
        <f t="shared" si="0"/>
        <v>Firmin Peulaporte</v>
      </c>
      <c r="D26" s="38">
        <v>30476</v>
      </c>
    </row>
    <row r="27" spans="1:4" ht="12.75">
      <c r="A27" t="s">
        <v>99</v>
      </c>
      <c r="B27" t="s">
        <v>100</v>
      </c>
      <c r="C27" t="str">
        <f t="shared" si="0"/>
        <v>Jérémy Unetitlaine</v>
      </c>
      <c r="D27" s="38">
        <v>36600</v>
      </c>
    </row>
  </sheetData>
  <sheetProtection/>
  <dataValidations count="1">
    <dataValidation type="list" allowBlank="1" showInputMessage="1" showErrorMessage="1" sqref="G6">
      <formula1>$C$7:$C$27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5.8515625" style="0" customWidth="1"/>
  </cols>
  <sheetData>
    <row r="1" spans="1:6" ht="12.75">
      <c r="A1" s="20" t="s">
        <v>52</v>
      </c>
      <c r="F1" s="44" t="s">
        <v>186</v>
      </c>
    </row>
    <row r="5" ht="13.5" thickBot="1"/>
    <row r="6" spans="2:4" ht="26.25" thickBot="1">
      <c r="B6" s="104" t="s">
        <v>102</v>
      </c>
      <c r="C6" s="104" t="s">
        <v>153</v>
      </c>
      <c r="D6" s="104" t="s">
        <v>312</v>
      </c>
    </row>
    <row r="7" spans="2:4" ht="12.75">
      <c r="B7" s="101" t="s">
        <v>107</v>
      </c>
      <c r="C7" s="101">
        <v>4</v>
      </c>
      <c r="D7" s="101">
        <v>24</v>
      </c>
    </row>
    <row r="8" spans="2:4" ht="12.75">
      <c r="B8" s="102" t="s">
        <v>103</v>
      </c>
      <c r="C8" s="102">
        <v>7</v>
      </c>
      <c r="D8" s="102">
        <v>20</v>
      </c>
    </row>
    <row r="9" spans="2:4" ht="12.75">
      <c r="B9" s="102" t="s">
        <v>104</v>
      </c>
      <c r="C9" s="102">
        <v>3</v>
      </c>
      <c r="D9" s="102">
        <v>18</v>
      </c>
    </row>
    <row r="10" spans="2:4" ht="12.75">
      <c r="B10" s="102" t="s">
        <v>109</v>
      </c>
      <c r="C10" s="102">
        <v>0</v>
      </c>
      <c r="D10" s="102">
        <v>0</v>
      </c>
    </row>
    <row r="11" spans="2:4" ht="12.75">
      <c r="B11" s="102" t="s">
        <v>105</v>
      </c>
      <c r="C11" s="102">
        <v>4</v>
      </c>
      <c r="D11" s="102">
        <v>20.5</v>
      </c>
    </row>
    <row r="12" spans="2:4" ht="12.75">
      <c r="B12" s="102" t="s">
        <v>106</v>
      </c>
      <c r="C12" s="102">
        <v>2</v>
      </c>
      <c r="D12" s="102">
        <v>20</v>
      </c>
    </row>
    <row r="13" spans="2:4" ht="13.5" thickBot="1">
      <c r="B13" s="103" t="s">
        <v>108</v>
      </c>
      <c r="C13" s="103">
        <v>1</v>
      </c>
      <c r="D13" s="103">
        <v>31</v>
      </c>
    </row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" sqref="F1"/>
    </sheetView>
  </sheetViews>
  <sheetFormatPr defaultColWidth="11.421875" defaultRowHeight="12.75"/>
  <cols>
    <col min="3" max="3" width="20.140625" style="0" bestFit="1" customWidth="1"/>
    <col min="4" max="4" width="17.00390625" style="0" bestFit="1" customWidth="1"/>
    <col min="5" max="5" width="16.140625" style="0" bestFit="1" customWidth="1"/>
    <col min="6" max="6" width="15.00390625" style="0" bestFit="1" customWidth="1"/>
  </cols>
  <sheetData>
    <row r="1" spans="1:6" ht="12.75">
      <c r="A1" s="20" t="s">
        <v>52</v>
      </c>
      <c r="F1" s="44" t="s">
        <v>186</v>
      </c>
    </row>
    <row r="4" ht="12.75">
      <c r="A4" s="21" t="s">
        <v>321</v>
      </c>
    </row>
    <row r="5" ht="12.75">
      <c r="A5" s="21" t="s">
        <v>322</v>
      </c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2" spans="1:7" ht="12.75">
      <c r="A12" t="s">
        <v>48</v>
      </c>
      <c r="B12" t="s">
        <v>49</v>
      </c>
      <c r="C12" t="s">
        <v>57</v>
      </c>
      <c r="D12" t="s">
        <v>50</v>
      </c>
      <c r="E12" t="s">
        <v>51</v>
      </c>
      <c r="F12" t="s">
        <v>55</v>
      </c>
      <c r="G12" t="s">
        <v>102</v>
      </c>
    </row>
    <row r="13" spans="1:7" ht="12.75">
      <c r="A13" t="s">
        <v>60</v>
      </c>
      <c r="B13" t="s">
        <v>61</v>
      </c>
      <c r="C13" t="str">
        <f>B13&amp;" "&amp;A13</f>
        <v>Alonso Bistrot</v>
      </c>
      <c r="D13" s="38">
        <v>35081</v>
      </c>
      <c r="E13" s="39">
        <f ca="1">TODAY()-D13</f>
        <v>9751</v>
      </c>
      <c r="F13">
        <f ca="1">DATEDIF(D13,TODAY(),"y")</f>
        <v>26</v>
      </c>
      <c r="G13" t="s">
        <v>103</v>
      </c>
    </row>
    <row r="14" spans="1:7" ht="12.75">
      <c r="A14" t="s">
        <v>62</v>
      </c>
      <c r="B14" t="s">
        <v>63</v>
      </c>
      <c r="C14" t="str">
        <f aca="true" t="shared" si="0" ref="C14:C33">B14&amp;" "&amp;A14</f>
        <v>Jo Bijoba</v>
      </c>
      <c r="D14" s="38">
        <v>36600</v>
      </c>
      <c r="E14" s="39">
        <f aca="true" ca="1" t="shared" si="1" ref="E14:E33">TODAY()-D14</f>
        <v>8232</v>
      </c>
      <c r="F14">
        <f aca="true" ca="1" t="shared" si="2" ref="F14:F33">DATEDIF(D14,TODAY(),"y")</f>
        <v>22</v>
      </c>
      <c r="G14" t="s">
        <v>104</v>
      </c>
    </row>
    <row r="15" spans="1:7" ht="12.75">
      <c r="A15" t="s">
        <v>64</v>
      </c>
      <c r="B15" t="s">
        <v>65</v>
      </c>
      <c r="C15" t="str">
        <f t="shared" si="0"/>
        <v>Harry Covert</v>
      </c>
      <c r="D15" s="38">
        <v>38393</v>
      </c>
      <c r="E15" s="39">
        <f ca="1" t="shared" si="1"/>
        <v>6439</v>
      </c>
      <c r="F15">
        <f ca="1" t="shared" si="2"/>
        <v>17</v>
      </c>
      <c r="G15" t="s">
        <v>103</v>
      </c>
    </row>
    <row r="16" spans="1:7" ht="12.75">
      <c r="A16" t="s">
        <v>66</v>
      </c>
      <c r="B16" t="s">
        <v>67</v>
      </c>
      <c r="C16" t="str">
        <f t="shared" si="0"/>
        <v>Laury Culaire</v>
      </c>
      <c r="D16" s="38">
        <v>38477</v>
      </c>
      <c r="E16" s="39">
        <f ca="1" t="shared" si="1"/>
        <v>6355</v>
      </c>
      <c r="F16">
        <f ca="1" t="shared" si="2"/>
        <v>17</v>
      </c>
      <c r="G16" t="s">
        <v>105</v>
      </c>
    </row>
    <row r="17" spans="1:7" ht="12.75">
      <c r="A17" t="s">
        <v>68</v>
      </c>
      <c r="B17" t="s">
        <v>69</v>
      </c>
      <c r="C17" t="str">
        <f t="shared" si="0"/>
        <v>John Deuf</v>
      </c>
      <c r="D17" s="38">
        <v>37872</v>
      </c>
      <c r="E17" s="39">
        <f ca="1" t="shared" si="1"/>
        <v>6960</v>
      </c>
      <c r="F17">
        <f ca="1" t="shared" si="2"/>
        <v>19</v>
      </c>
      <c r="G17" t="s">
        <v>106</v>
      </c>
    </row>
    <row r="18" spans="1:7" ht="12.75">
      <c r="A18" t="s">
        <v>70</v>
      </c>
      <c r="B18" t="s">
        <v>71</v>
      </c>
      <c r="C18" t="str">
        <f t="shared" si="0"/>
        <v>Jean Foupasune</v>
      </c>
      <c r="D18" s="38">
        <v>34918</v>
      </c>
      <c r="E18" s="39">
        <f ca="1" t="shared" si="1"/>
        <v>9914</v>
      </c>
      <c r="F18">
        <f ca="1" t="shared" si="2"/>
        <v>27</v>
      </c>
      <c r="G18" t="s">
        <v>107</v>
      </c>
    </row>
    <row r="19" spans="1:7" ht="12.75">
      <c r="A19" t="s">
        <v>72</v>
      </c>
      <c r="B19" t="s">
        <v>73</v>
      </c>
      <c r="C19" t="str">
        <f t="shared" si="0"/>
        <v>Oussama Lairbon</v>
      </c>
      <c r="D19" s="38">
        <v>36199</v>
      </c>
      <c r="E19" s="39">
        <f ca="1" t="shared" si="1"/>
        <v>8633</v>
      </c>
      <c r="F19">
        <f ca="1" t="shared" si="2"/>
        <v>23</v>
      </c>
      <c r="G19" t="s">
        <v>107</v>
      </c>
    </row>
    <row r="20" spans="1:7" ht="12.75">
      <c r="A20" t="s">
        <v>74</v>
      </c>
      <c r="B20" t="s">
        <v>75</v>
      </c>
      <c r="C20" t="str">
        <f t="shared" si="0"/>
        <v>Gérard Menvussa</v>
      </c>
      <c r="D20" s="38">
        <v>38690</v>
      </c>
      <c r="E20" s="39">
        <f ca="1" t="shared" si="1"/>
        <v>6142</v>
      </c>
      <c r="F20">
        <f ca="1" t="shared" si="2"/>
        <v>16</v>
      </c>
      <c r="G20" t="s">
        <v>103</v>
      </c>
    </row>
    <row r="21" spans="1:7" ht="12.75">
      <c r="A21" t="s">
        <v>76</v>
      </c>
      <c r="B21" t="s">
        <v>77</v>
      </c>
      <c r="C21" t="str">
        <f t="shared" si="0"/>
        <v>Starsky Lalalalalalala</v>
      </c>
      <c r="D21" s="38">
        <v>38541</v>
      </c>
      <c r="E21" s="39">
        <f ca="1" t="shared" si="1"/>
        <v>6291</v>
      </c>
      <c r="F21">
        <f ca="1" t="shared" si="2"/>
        <v>17</v>
      </c>
      <c r="G21" t="s">
        <v>105</v>
      </c>
    </row>
    <row r="22" spans="1:7" ht="12.75">
      <c r="A22" t="s">
        <v>76</v>
      </c>
      <c r="B22" t="s">
        <v>78</v>
      </c>
      <c r="C22" t="str">
        <f t="shared" si="0"/>
        <v>Hutch Lalalalalalala</v>
      </c>
      <c r="D22" s="38">
        <v>33153</v>
      </c>
      <c r="E22" s="39">
        <f ca="1" t="shared" si="1"/>
        <v>11679</v>
      </c>
      <c r="F22">
        <f ca="1" t="shared" si="2"/>
        <v>31</v>
      </c>
      <c r="G22" t="s">
        <v>108</v>
      </c>
    </row>
    <row r="23" spans="1:7" ht="12.75">
      <c r="A23" t="s">
        <v>79</v>
      </c>
      <c r="B23" t="s">
        <v>80</v>
      </c>
      <c r="C23" t="str">
        <f t="shared" si="0"/>
        <v>Djamila Cléssoulaporte</v>
      </c>
      <c r="D23" s="38">
        <v>36410</v>
      </c>
      <c r="E23" s="39">
        <f ca="1" t="shared" si="1"/>
        <v>8422</v>
      </c>
      <c r="F23">
        <f ca="1" t="shared" si="2"/>
        <v>23</v>
      </c>
      <c r="G23" t="s">
        <v>107</v>
      </c>
    </row>
    <row r="24" spans="1:7" ht="12.75">
      <c r="A24" t="s">
        <v>81</v>
      </c>
      <c r="B24" t="s">
        <v>82</v>
      </c>
      <c r="C24" t="str">
        <f t="shared" si="0"/>
        <v>Marion Noux</v>
      </c>
      <c r="D24" s="38">
        <v>38716</v>
      </c>
      <c r="E24" s="39">
        <f ca="1" t="shared" si="1"/>
        <v>6116</v>
      </c>
      <c r="F24">
        <f ca="1" t="shared" si="2"/>
        <v>16</v>
      </c>
      <c r="G24" t="s">
        <v>103</v>
      </c>
    </row>
    <row r="25" spans="1:7" ht="12.75">
      <c r="A25" t="s">
        <v>83</v>
      </c>
      <c r="B25" t="s">
        <v>84</v>
      </c>
      <c r="C25" t="str">
        <f t="shared" si="0"/>
        <v>Jacques Ouzi</v>
      </c>
      <c r="D25" s="38">
        <v>38776</v>
      </c>
      <c r="E25" s="39">
        <f ca="1" t="shared" si="1"/>
        <v>6056</v>
      </c>
      <c r="F25">
        <f ca="1" t="shared" si="2"/>
        <v>16</v>
      </c>
      <c r="G25" t="s">
        <v>104</v>
      </c>
    </row>
    <row r="26" spans="1:7" ht="12.75">
      <c r="A26" t="s">
        <v>85</v>
      </c>
      <c r="B26" t="s">
        <v>86</v>
      </c>
      <c r="C26" t="str">
        <f t="shared" si="0"/>
        <v>Sophie Stiké</v>
      </c>
      <c r="D26" s="38">
        <v>38811</v>
      </c>
      <c r="E26" s="39">
        <f ca="1" t="shared" si="1"/>
        <v>6021</v>
      </c>
      <c r="F26">
        <f ca="1" t="shared" si="2"/>
        <v>16</v>
      </c>
      <c r="G26" t="s">
        <v>104</v>
      </c>
    </row>
    <row r="27" spans="1:7" ht="12.75">
      <c r="A27" t="s">
        <v>87</v>
      </c>
      <c r="B27" t="s">
        <v>88</v>
      </c>
      <c r="C27" t="str">
        <f t="shared" si="0"/>
        <v>Guy Tare</v>
      </c>
      <c r="D27" s="38">
        <v>36745</v>
      </c>
      <c r="E27" s="39">
        <f ca="1" t="shared" si="1"/>
        <v>8087</v>
      </c>
      <c r="F27">
        <f ca="1" t="shared" si="2"/>
        <v>22</v>
      </c>
      <c r="G27" t="s">
        <v>105</v>
      </c>
    </row>
    <row r="28" spans="1:7" ht="12.75">
      <c r="A28" t="s">
        <v>89</v>
      </c>
      <c r="B28" t="s">
        <v>90</v>
      </c>
      <c r="C28" t="str">
        <f t="shared" si="0"/>
        <v>Aude Vaisselle</v>
      </c>
      <c r="D28" s="38">
        <v>35222</v>
      </c>
      <c r="E28" s="39">
        <f ca="1" t="shared" si="1"/>
        <v>9610</v>
      </c>
      <c r="F28">
        <f ca="1" t="shared" si="2"/>
        <v>26</v>
      </c>
      <c r="G28" t="s">
        <v>105</v>
      </c>
    </row>
    <row r="29" spans="1:7" ht="12.75">
      <c r="A29" t="s">
        <v>91</v>
      </c>
      <c r="B29" t="s">
        <v>92</v>
      </c>
      <c r="C29" t="str">
        <f t="shared" si="0"/>
        <v>Mélanie Zetofrais</v>
      </c>
      <c r="D29" s="38">
        <v>36124</v>
      </c>
      <c r="E29" s="39">
        <f ca="1" t="shared" si="1"/>
        <v>8708</v>
      </c>
      <c r="F29">
        <f ca="1" t="shared" si="2"/>
        <v>23</v>
      </c>
      <c r="G29" t="s">
        <v>107</v>
      </c>
    </row>
    <row r="30" spans="1:7" ht="12.75">
      <c r="A30" t="s">
        <v>93</v>
      </c>
      <c r="B30" t="s">
        <v>94</v>
      </c>
      <c r="C30" t="str">
        <f t="shared" si="0"/>
        <v>Sasha Touille</v>
      </c>
      <c r="D30" s="38">
        <v>37559</v>
      </c>
      <c r="E30" s="39">
        <f ca="1" t="shared" si="1"/>
        <v>7273</v>
      </c>
      <c r="F30">
        <f ca="1" t="shared" si="2"/>
        <v>19</v>
      </c>
      <c r="G30" t="s">
        <v>103</v>
      </c>
    </row>
    <row r="31" spans="1:7" ht="12.75">
      <c r="A31" t="s">
        <v>95</v>
      </c>
      <c r="B31" t="s">
        <v>96</v>
      </c>
      <c r="C31" t="str">
        <f t="shared" si="0"/>
        <v>Alain Proviste</v>
      </c>
      <c r="D31" s="38">
        <v>37143</v>
      </c>
      <c r="E31" s="39">
        <f ca="1" t="shared" si="1"/>
        <v>7689</v>
      </c>
      <c r="F31">
        <f ca="1" t="shared" si="2"/>
        <v>21</v>
      </c>
      <c r="G31" t="s">
        <v>106</v>
      </c>
    </row>
    <row r="32" spans="1:7" ht="12.75">
      <c r="A32" t="s">
        <v>97</v>
      </c>
      <c r="B32" t="s">
        <v>98</v>
      </c>
      <c r="C32" t="str">
        <f t="shared" si="0"/>
        <v>Firmin Peulaporte</v>
      </c>
      <c r="D32" s="38">
        <v>38534</v>
      </c>
      <c r="E32" s="39">
        <f ca="1" t="shared" si="1"/>
        <v>6298</v>
      </c>
      <c r="F32">
        <f ca="1" t="shared" si="2"/>
        <v>17</v>
      </c>
      <c r="G32" t="s">
        <v>103</v>
      </c>
    </row>
    <row r="33" spans="1:7" ht="12.75">
      <c r="A33" t="s">
        <v>99</v>
      </c>
      <c r="B33" t="s">
        <v>100</v>
      </c>
      <c r="C33" t="str">
        <f t="shared" si="0"/>
        <v>Jérémy Unetitlaine</v>
      </c>
      <c r="D33" s="38">
        <v>34129</v>
      </c>
      <c r="E33" s="39">
        <f ca="1" t="shared" si="1"/>
        <v>10703</v>
      </c>
      <c r="F33">
        <f ca="1" t="shared" si="2"/>
        <v>29</v>
      </c>
      <c r="G33" t="s">
        <v>103</v>
      </c>
    </row>
  </sheetData>
  <sheetProtection/>
  <dataValidations count="1">
    <dataValidation type="list" allowBlank="1" showInputMessage="1" showErrorMessage="1" sqref="G13:G33">
      <formula1>"Cuistot,Serveur,Barman,Gérant,Plongeur,Réceptioniste,Sommelier"</formula1>
    </dataValidation>
  </dataValidations>
  <hyperlinks>
    <hyperlink ref="F1" location="TDM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" sqref="F1"/>
    </sheetView>
  </sheetViews>
  <sheetFormatPr defaultColWidth="11.421875" defaultRowHeight="12.75"/>
  <cols>
    <col min="5" max="5" width="17.00390625" style="0" customWidth="1"/>
  </cols>
  <sheetData>
    <row r="1" spans="1:6" ht="12.75">
      <c r="A1" s="20" t="s">
        <v>202</v>
      </c>
      <c r="F1" s="44" t="s">
        <v>186</v>
      </c>
    </row>
    <row r="2" ht="12.75">
      <c r="A2" s="20" t="s">
        <v>203</v>
      </c>
    </row>
    <row r="3" ht="12.75">
      <c r="A3" s="20" t="s">
        <v>218</v>
      </c>
    </row>
    <row r="4" ht="12.75">
      <c r="A4" s="20" t="s">
        <v>219</v>
      </c>
    </row>
    <row r="17" spans="2:6" ht="25.5">
      <c r="B17" s="47" t="s">
        <v>214</v>
      </c>
      <c r="C17" s="47" t="s">
        <v>216</v>
      </c>
      <c r="D17" s="47" t="s">
        <v>215</v>
      </c>
      <c r="E17" s="48" t="s">
        <v>217</v>
      </c>
      <c r="F17" s="48" t="s">
        <v>220</v>
      </c>
    </row>
    <row r="18" spans="1:3" ht="12.75">
      <c r="A18" t="s">
        <v>204</v>
      </c>
      <c r="B18">
        <v>10</v>
      </c>
      <c r="C18" s="39">
        <v>10</v>
      </c>
    </row>
    <row r="19" spans="1:3" ht="12.75">
      <c r="A19" t="s">
        <v>205</v>
      </c>
      <c r="B19">
        <v>20</v>
      </c>
      <c r="C19">
        <v>5</v>
      </c>
    </row>
    <row r="20" spans="1:3" ht="12.75">
      <c r="A20" t="s">
        <v>206</v>
      </c>
      <c r="B20">
        <v>10</v>
      </c>
      <c r="C20">
        <v>15</v>
      </c>
    </row>
    <row r="21" spans="1:3" ht="12.75">
      <c r="A21" t="s">
        <v>207</v>
      </c>
      <c r="B21">
        <v>10</v>
      </c>
      <c r="C21">
        <v>12</v>
      </c>
    </row>
    <row r="22" spans="1:3" ht="12.75">
      <c r="A22" t="s">
        <v>208</v>
      </c>
      <c r="B22">
        <v>20</v>
      </c>
      <c r="C22">
        <v>10</v>
      </c>
    </row>
    <row r="23" spans="1:3" ht="12.75">
      <c r="A23" t="s">
        <v>209</v>
      </c>
      <c r="B23">
        <v>10</v>
      </c>
      <c r="C23">
        <v>4</v>
      </c>
    </row>
    <row r="24" spans="1:3" ht="12.75">
      <c r="A24" t="s">
        <v>210</v>
      </c>
      <c r="B24">
        <v>10</v>
      </c>
      <c r="C24">
        <v>8</v>
      </c>
    </row>
    <row r="25" spans="1:3" ht="12.75">
      <c r="A25" t="s">
        <v>211</v>
      </c>
      <c r="B25">
        <v>20</v>
      </c>
      <c r="C25">
        <v>10</v>
      </c>
    </row>
    <row r="26" spans="1:3" ht="12.75">
      <c r="A26" t="s">
        <v>212</v>
      </c>
      <c r="B26">
        <v>10</v>
      </c>
      <c r="C26">
        <v>15</v>
      </c>
    </row>
    <row r="27" spans="1:3" ht="12.75">
      <c r="A27" t="s">
        <v>213</v>
      </c>
      <c r="B27">
        <v>20</v>
      </c>
      <c r="C27">
        <v>20</v>
      </c>
    </row>
    <row r="29" ht="12.75">
      <c r="A29" t="s">
        <v>222</v>
      </c>
    </row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" sqref="F1"/>
    </sheetView>
  </sheetViews>
  <sheetFormatPr defaultColWidth="11.421875" defaultRowHeight="12.75"/>
  <cols>
    <col min="3" max="3" width="20.140625" style="0" bestFit="1" customWidth="1"/>
    <col min="4" max="4" width="17.00390625" style="0" bestFit="1" customWidth="1"/>
    <col min="5" max="5" width="16.140625" style="0" bestFit="1" customWidth="1"/>
    <col min="6" max="6" width="15.00390625" style="0" bestFit="1" customWidth="1"/>
  </cols>
  <sheetData>
    <row r="1" spans="1:6" ht="12.75">
      <c r="A1" s="20" t="s">
        <v>52</v>
      </c>
      <c r="F1" s="44" t="s">
        <v>186</v>
      </c>
    </row>
    <row r="3" ht="12.75">
      <c r="A3" s="21" t="s">
        <v>316</v>
      </c>
    </row>
    <row r="5" ht="12.75">
      <c r="A5" s="21" t="s">
        <v>317</v>
      </c>
    </row>
    <row r="6" ht="12.75">
      <c r="A6" s="21" t="s">
        <v>318</v>
      </c>
    </row>
    <row r="7" ht="12.75">
      <c r="A7" s="21" t="s">
        <v>319</v>
      </c>
    </row>
    <row r="8" ht="12.75">
      <c r="A8" s="21" t="s">
        <v>320</v>
      </c>
    </row>
    <row r="9" ht="12.75">
      <c r="A9" s="21"/>
    </row>
    <row r="10" ht="12.75">
      <c r="A10" s="21"/>
    </row>
    <row r="12" spans="1:7" ht="12.75">
      <c r="A12" t="s">
        <v>48</v>
      </c>
      <c r="B12" t="s">
        <v>49</v>
      </c>
      <c r="C12" t="s">
        <v>57</v>
      </c>
      <c r="D12" t="s">
        <v>50</v>
      </c>
      <c r="E12" t="s">
        <v>51</v>
      </c>
      <c r="F12" t="s">
        <v>55</v>
      </c>
      <c r="G12" t="s">
        <v>102</v>
      </c>
    </row>
    <row r="13" spans="1:7" ht="12.75">
      <c r="A13" t="s">
        <v>60</v>
      </c>
      <c r="B13" t="s">
        <v>61</v>
      </c>
      <c r="C13" t="str">
        <f>B13&amp;" "&amp;A13</f>
        <v>Alonso Bistrot</v>
      </c>
      <c r="D13" s="38">
        <v>35081</v>
      </c>
      <c r="E13" s="39">
        <f ca="1">TODAY()-D13</f>
        <v>9751</v>
      </c>
      <c r="F13">
        <f ca="1">DATEDIF(D13,TODAY(),"y")</f>
        <v>26</v>
      </c>
      <c r="G13" t="s">
        <v>103</v>
      </c>
    </row>
    <row r="14" spans="1:7" ht="12.75">
      <c r="A14" t="s">
        <v>62</v>
      </c>
      <c r="B14" t="s">
        <v>63</v>
      </c>
      <c r="C14" t="str">
        <f aca="true" t="shared" si="0" ref="C14:C33">B14&amp;" "&amp;A14</f>
        <v>Jo Bijoba</v>
      </c>
      <c r="D14" s="38">
        <v>36600</v>
      </c>
      <c r="E14" s="39">
        <f aca="true" ca="1" t="shared" si="1" ref="E14:E33">TODAY()-D14</f>
        <v>8232</v>
      </c>
      <c r="F14">
        <f aca="true" ca="1" t="shared" si="2" ref="F14:F33">DATEDIF(D14,TODAY(),"y")</f>
        <v>22</v>
      </c>
      <c r="G14" t="s">
        <v>104</v>
      </c>
    </row>
    <row r="15" spans="1:7" ht="12.75">
      <c r="A15" t="s">
        <v>64</v>
      </c>
      <c r="B15" t="s">
        <v>65</v>
      </c>
      <c r="C15" t="str">
        <f t="shared" si="0"/>
        <v>Harry Covert</v>
      </c>
      <c r="D15" s="38">
        <v>38393</v>
      </c>
      <c r="E15" s="39">
        <f ca="1" t="shared" si="1"/>
        <v>6439</v>
      </c>
      <c r="F15">
        <f ca="1" t="shared" si="2"/>
        <v>17</v>
      </c>
      <c r="G15" t="s">
        <v>103</v>
      </c>
    </row>
    <row r="16" spans="1:7" ht="12.75">
      <c r="A16" t="s">
        <v>66</v>
      </c>
      <c r="B16" t="s">
        <v>67</v>
      </c>
      <c r="C16" t="str">
        <f t="shared" si="0"/>
        <v>Laury Culaire</v>
      </c>
      <c r="D16" s="38">
        <v>38477</v>
      </c>
      <c r="E16" s="39">
        <f ca="1" t="shared" si="1"/>
        <v>6355</v>
      </c>
      <c r="F16">
        <f ca="1" t="shared" si="2"/>
        <v>17</v>
      </c>
      <c r="G16" t="s">
        <v>105</v>
      </c>
    </row>
    <row r="17" spans="1:7" ht="12.75">
      <c r="A17" t="s">
        <v>68</v>
      </c>
      <c r="B17" t="s">
        <v>69</v>
      </c>
      <c r="C17" t="str">
        <f t="shared" si="0"/>
        <v>John Deuf</v>
      </c>
      <c r="D17" s="38">
        <v>37872</v>
      </c>
      <c r="E17" s="39">
        <f ca="1" t="shared" si="1"/>
        <v>6960</v>
      </c>
      <c r="F17">
        <f ca="1" t="shared" si="2"/>
        <v>19</v>
      </c>
      <c r="G17" t="s">
        <v>106</v>
      </c>
    </row>
    <row r="18" spans="1:7" ht="12.75">
      <c r="A18" t="s">
        <v>70</v>
      </c>
      <c r="B18" t="s">
        <v>71</v>
      </c>
      <c r="C18" t="str">
        <f t="shared" si="0"/>
        <v>Jean Foupasune</v>
      </c>
      <c r="D18" s="38">
        <v>34918</v>
      </c>
      <c r="E18" s="39">
        <f ca="1" t="shared" si="1"/>
        <v>9914</v>
      </c>
      <c r="F18">
        <f ca="1" t="shared" si="2"/>
        <v>27</v>
      </c>
      <c r="G18" t="s">
        <v>107</v>
      </c>
    </row>
    <row r="19" spans="1:7" ht="12.75">
      <c r="A19" t="s">
        <v>72</v>
      </c>
      <c r="B19" t="s">
        <v>73</v>
      </c>
      <c r="C19" t="str">
        <f t="shared" si="0"/>
        <v>Oussama Lairbon</v>
      </c>
      <c r="D19" s="38">
        <v>36199</v>
      </c>
      <c r="E19" s="39">
        <f ca="1" t="shared" si="1"/>
        <v>8633</v>
      </c>
      <c r="F19">
        <f ca="1" t="shared" si="2"/>
        <v>23</v>
      </c>
      <c r="G19" t="s">
        <v>107</v>
      </c>
    </row>
    <row r="20" spans="1:7" ht="12.75">
      <c r="A20" t="s">
        <v>74</v>
      </c>
      <c r="B20" t="s">
        <v>75</v>
      </c>
      <c r="C20" t="str">
        <f t="shared" si="0"/>
        <v>Gérard Menvussa</v>
      </c>
      <c r="D20" s="38">
        <v>38690</v>
      </c>
      <c r="E20" s="39">
        <f ca="1" t="shared" si="1"/>
        <v>6142</v>
      </c>
      <c r="F20">
        <f ca="1" t="shared" si="2"/>
        <v>16</v>
      </c>
      <c r="G20" t="s">
        <v>103</v>
      </c>
    </row>
    <row r="21" spans="1:7" ht="12.75">
      <c r="A21" t="s">
        <v>76</v>
      </c>
      <c r="B21" t="s">
        <v>77</v>
      </c>
      <c r="C21" t="str">
        <f t="shared" si="0"/>
        <v>Starsky Lalalalalalala</v>
      </c>
      <c r="D21" s="38">
        <v>38541</v>
      </c>
      <c r="E21" s="39">
        <f ca="1" t="shared" si="1"/>
        <v>6291</v>
      </c>
      <c r="F21">
        <f ca="1" t="shared" si="2"/>
        <v>17</v>
      </c>
      <c r="G21" t="s">
        <v>105</v>
      </c>
    </row>
    <row r="22" spans="1:7" ht="12.75">
      <c r="A22" t="s">
        <v>76</v>
      </c>
      <c r="B22" t="s">
        <v>78</v>
      </c>
      <c r="C22" t="str">
        <f t="shared" si="0"/>
        <v>Hutch Lalalalalalala</v>
      </c>
      <c r="D22" s="38">
        <v>33153</v>
      </c>
      <c r="E22" s="39">
        <f ca="1" t="shared" si="1"/>
        <v>11679</v>
      </c>
      <c r="F22">
        <f ca="1" t="shared" si="2"/>
        <v>31</v>
      </c>
      <c r="G22" t="s">
        <v>108</v>
      </c>
    </row>
    <row r="23" spans="1:7" ht="12.75">
      <c r="A23" t="s">
        <v>79</v>
      </c>
      <c r="B23" t="s">
        <v>80</v>
      </c>
      <c r="C23" t="str">
        <f t="shared" si="0"/>
        <v>Djamila Cléssoulaporte</v>
      </c>
      <c r="D23" s="38">
        <v>36410</v>
      </c>
      <c r="E23" s="39">
        <f ca="1" t="shared" si="1"/>
        <v>8422</v>
      </c>
      <c r="F23">
        <f ca="1" t="shared" si="2"/>
        <v>23</v>
      </c>
      <c r="G23" t="s">
        <v>107</v>
      </c>
    </row>
    <row r="24" spans="1:7" ht="12.75">
      <c r="A24" t="s">
        <v>81</v>
      </c>
      <c r="B24" t="s">
        <v>82</v>
      </c>
      <c r="C24" t="str">
        <f t="shared" si="0"/>
        <v>Marion Noux</v>
      </c>
      <c r="D24" s="38">
        <v>38716</v>
      </c>
      <c r="E24" s="39">
        <f ca="1" t="shared" si="1"/>
        <v>6116</v>
      </c>
      <c r="F24">
        <f ca="1" t="shared" si="2"/>
        <v>16</v>
      </c>
      <c r="G24" t="s">
        <v>103</v>
      </c>
    </row>
    <row r="25" spans="1:7" ht="12.75">
      <c r="A25" t="s">
        <v>83</v>
      </c>
      <c r="B25" t="s">
        <v>84</v>
      </c>
      <c r="C25" t="str">
        <f t="shared" si="0"/>
        <v>Jacques Ouzi</v>
      </c>
      <c r="D25" s="38">
        <v>38776</v>
      </c>
      <c r="E25" s="39">
        <f ca="1" t="shared" si="1"/>
        <v>6056</v>
      </c>
      <c r="F25">
        <f ca="1" t="shared" si="2"/>
        <v>16</v>
      </c>
      <c r="G25" t="s">
        <v>104</v>
      </c>
    </row>
    <row r="26" spans="1:7" ht="12.75">
      <c r="A26" t="s">
        <v>85</v>
      </c>
      <c r="B26" t="s">
        <v>86</v>
      </c>
      <c r="C26" t="str">
        <f t="shared" si="0"/>
        <v>Sophie Stiké</v>
      </c>
      <c r="D26" s="38">
        <v>38811</v>
      </c>
      <c r="E26" s="39">
        <f ca="1" t="shared" si="1"/>
        <v>6021</v>
      </c>
      <c r="F26">
        <f ca="1" t="shared" si="2"/>
        <v>16</v>
      </c>
      <c r="G26" t="s">
        <v>104</v>
      </c>
    </row>
    <row r="27" spans="1:7" ht="12.75">
      <c r="A27" t="s">
        <v>87</v>
      </c>
      <c r="B27" t="s">
        <v>88</v>
      </c>
      <c r="C27" t="str">
        <f t="shared" si="0"/>
        <v>Guy Tare</v>
      </c>
      <c r="D27" s="38">
        <v>36745</v>
      </c>
      <c r="E27" s="39">
        <f ca="1" t="shared" si="1"/>
        <v>8087</v>
      </c>
      <c r="F27">
        <f ca="1" t="shared" si="2"/>
        <v>22</v>
      </c>
      <c r="G27" t="s">
        <v>105</v>
      </c>
    </row>
    <row r="28" spans="1:7" ht="12.75">
      <c r="A28" t="s">
        <v>89</v>
      </c>
      <c r="B28" t="s">
        <v>90</v>
      </c>
      <c r="C28" t="str">
        <f t="shared" si="0"/>
        <v>Aude Vaisselle</v>
      </c>
      <c r="D28" s="38">
        <v>35222</v>
      </c>
      <c r="E28" s="39">
        <f ca="1" t="shared" si="1"/>
        <v>9610</v>
      </c>
      <c r="F28">
        <f ca="1" t="shared" si="2"/>
        <v>26</v>
      </c>
      <c r="G28" t="s">
        <v>105</v>
      </c>
    </row>
    <row r="29" spans="1:7" ht="12.75">
      <c r="A29" t="s">
        <v>91</v>
      </c>
      <c r="B29" t="s">
        <v>92</v>
      </c>
      <c r="C29" t="str">
        <f t="shared" si="0"/>
        <v>Mélanie Zetofrais</v>
      </c>
      <c r="D29" s="38">
        <v>36124</v>
      </c>
      <c r="E29" s="39">
        <f ca="1" t="shared" si="1"/>
        <v>8708</v>
      </c>
      <c r="F29">
        <f ca="1" t="shared" si="2"/>
        <v>23</v>
      </c>
      <c r="G29" t="s">
        <v>107</v>
      </c>
    </row>
    <row r="30" spans="1:7" ht="12.75">
      <c r="A30" t="s">
        <v>93</v>
      </c>
      <c r="B30" t="s">
        <v>94</v>
      </c>
      <c r="C30" t="str">
        <f t="shared" si="0"/>
        <v>Sasha Touille</v>
      </c>
      <c r="D30" s="38">
        <v>37559</v>
      </c>
      <c r="E30" s="39">
        <f ca="1" t="shared" si="1"/>
        <v>7273</v>
      </c>
      <c r="F30">
        <f ca="1" t="shared" si="2"/>
        <v>19</v>
      </c>
      <c r="G30" t="s">
        <v>103</v>
      </c>
    </row>
    <row r="31" spans="1:7" ht="12.75">
      <c r="A31" t="s">
        <v>95</v>
      </c>
      <c r="B31" t="s">
        <v>96</v>
      </c>
      <c r="C31" t="str">
        <f t="shared" si="0"/>
        <v>Alain Proviste</v>
      </c>
      <c r="D31" s="38">
        <v>37143</v>
      </c>
      <c r="E31" s="39">
        <f ca="1" t="shared" si="1"/>
        <v>7689</v>
      </c>
      <c r="F31">
        <f ca="1" t="shared" si="2"/>
        <v>21</v>
      </c>
      <c r="G31" t="s">
        <v>106</v>
      </c>
    </row>
    <row r="32" spans="1:7" ht="12.75">
      <c r="A32" t="s">
        <v>97</v>
      </c>
      <c r="B32" t="s">
        <v>98</v>
      </c>
      <c r="C32" t="str">
        <f t="shared" si="0"/>
        <v>Firmin Peulaporte</v>
      </c>
      <c r="D32" s="38">
        <v>38534</v>
      </c>
      <c r="E32" s="39">
        <f ca="1" t="shared" si="1"/>
        <v>6298</v>
      </c>
      <c r="F32">
        <f ca="1" t="shared" si="2"/>
        <v>17</v>
      </c>
      <c r="G32" t="s">
        <v>103</v>
      </c>
    </row>
    <row r="33" spans="1:7" ht="12.75">
      <c r="A33" t="s">
        <v>99</v>
      </c>
      <c r="B33" t="s">
        <v>100</v>
      </c>
      <c r="C33" t="str">
        <f t="shared" si="0"/>
        <v>Jérémy Unetitlaine</v>
      </c>
      <c r="D33" s="38">
        <v>34129</v>
      </c>
      <c r="E33" s="39">
        <f ca="1" t="shared" si="1"/>
        <v>10703</v>
      </c>
      <c r="F33">
        <f ca="1" t="shared" si="2"/>
        <v>29</v>
      </c>
      <c r="G33" t="s">
        <v>103</v>
      </c>
    </row>
  </sheetData>
  <sheetProtection/>
  <dataValidations count="1">
    <dataValidation type="list" allowBlank="1" showInputMessage="1" showErrorMessage="1" sqref="G13:G33">
      <formula1>"Cuistot,Serveur,Barman,Gérant,Plongeur,Réceptioniste,Sommelier"</formula1>
    </dataValidation>
  </dataValidations>
  <hyperlinks>
    <hyperlink ref="F1" location="TDM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11.421875" defaultRowHeight="12.75"/>
  <cols>
    <col min="5" max="5" width="14.00390625" style="0" bestFit="1" customWidth="1"/>
  </cols>
  <sheetData>
    <row r="1" ht="12.75">
      <c r="A1" s="20" t="s">
        <v>202</v>
      </c>
    </row>
    <row r="2" ht="12.75">
      <c r="A2" s="20" t="s">
        <v>203</v>
      </c>
    </row>
    <row r="3" ht="12.75">
      <c r="A3" s="20" t="s">
        <v>218</v>
      </c>
    </row>
    <row r="4" ht="12.75">
      <c r="A4" s="20" t="s">
        <v>219</v>
      </c>
    </row>
    <row r="7" spans="2:6" ht="25.5">
      <c r="B7" s="47" t="s">
        <v>214</v>
      </c>
      <c r="C7" s="47" t="s">
        <v>216</v>
      </c>
      <c r="D7" s="47" t="s">
        <v>215</v>
      </c>
      <c r="E7" s="48" t="s">
        <v>217</v>
      </c>
      <c r="F7" s="48" t="s">
        <v>220</v>
      </c>
    </row>
    <row r="8" spans="1:6" ht="12.75">
      <c r="A8" t="s">
        <v>204</v>
      </c>
      <c r="B8">
        <v>10</v>
      </c>
      <c r="C8" s="49">
        <v>10</v>
      </c>
      <c r="D8" s="49">
        <f>B8*C8</f>
        <v>100</v>
      </c>
      <c r="E8" s="49">
        <f>D8-10%*D8</f>
        <v>90</v>
      </c>
      <c r="F8" s="49">
        <f>E8+21%*E8</f>
        <v>108.9</v>
      </c>
    </row>
    <row r="9" spans="1:6" ht="12.75">
      <c r="A9" t="s">
        <v>205</v>
      </c>
      <c r="B9">
        <v>20</v>
      </c>
      <c r="C9">
        <v>5</v>
      </c>
      <c r="D9" s="49">
        <f aca="true" t="shared" si="0" ref="D9:D17">B9*C9</f>
        <v>100</v>
      </c>
      <c r="E9" s="49">
        <f aca="true" t="shared" si="1" ref="E9:E17">D9-10%*D9</f>
        <v>90</v>
      </c>
      <c r="F9" s="49">
        <f aca="true" t="shared" si="2" ref="F9:F17">E9+21%*E9</f>
        <v>108.9</v>
      </c>
    </row>
    <row r="10" spans="1:6" ht="12.75">
      <c r="A10" t="s">
        <v>206</v>
      </c>
      <c r="B10">
        <v>10</v>
      </c>
      <c r="C10">
        <v>15</v>
      </c>
      <c r="D10" s="49">
        <f t="shared" si="0"/>
        <v>150</v>
      </c>
      <c r="E10" s="49">
        <f t="shared" si="1"/>
        <v>135</v>
      </c>
      <c r="F10" s="49">
        <f t="shared" si="2"/>
        <v>163.35</v>
      </c>
    </row>
    <row r="11" spans="1:6" ht="12.75">
      <c r="A11" t="s">
        <v>207</v>
      </c>
      <c r="B11">
        <v>10</v>
      </c>
      <c r="C11">
        <v>12</v>
      </c>
      <c r="D11" s="49">
        <f t="shared" si="0"/>
        <v>120</v>
      </c>
      <c r="E11" s="49">
        <f t="shared" si="1"/>
        <v>108</v>
      </c>
      <c r="F11" s="49">
        <f t="shared" si="2"/>
        <v>130.68</v>
      </c>
    </row>
    <row r="12" spans="1:6" ht="12.75">
      <c r="A12" t="s">
        <v>208</v>
      </c>
      <c r="B12">
        <v>20</v>
      </c>
      <c r="C12">
        <v>10</v>
      </c>
      <c r="D12" s="49">
        <f t="shared" si="0"/>
        <v>200</v>
      </c>
      <c r="E12" s="49">
        <f t="shared" si="1"/>
        <v>180</v>
      </c>
      <c r="F12" s="49">
        <f t="shared" si="2"/>
        <v>217.8</v>
      </c>
    </row>
    <row r="13" spans="1:6" ht="12.75">
      <c r="A13" t="s">
        <v>209</v>
      </c>
      <c r="B13">
        <v>10</v>
      </c>
      <c r="C13">
        <v>4</v>
      </c>
      <c r="D13" s="49">
        <f t="shared" si="0"/>
        <v>40</v>
      </c>
      <c r="E13" s="49">
        <f t="shared" si="1"/>
        <v>36</v>
      </c>
      <c r="F13" s="49">
        <f t="shared" si="2"/>
        <v>43.56</v>
      </c>
    </row>
    <row r="14" spans="1:6" ht="12.75">
      <c r="A14" t="s">
        <v>210</v>
      </c>
      <c r="B14">
        <v>10</v>
      </c>
      <c r="C14">
        <v>8</v>
      </c>
      <c r="D14" s="49">
        <f t="shared" si="0"/>
        <v>80</v>
      </c>
      <c r="E14" s="49">
        <f t="shared" si="1"/>
        <v>72</v>
      </c>
      <c r="F14" s="49">
        <f t="shared" si="2"/>
        <v>87.12</v>
      </c>
    </row>
    <row r="15" spans="1:6" ht="12.75">
      <c r="A15" t="s">
        <v>211</v>
      </c>
      <c r="B15">
        <v>20</v>
      </c>
      <c r="C15">
        <v>10</v>
      </c>
      <c r="D15" s="49">
        <f t="shared" si="0"/>
        <v>200</v>
      </c>
      <c r="E15" s="49">
        <f t="shared" si="1"/>
        <v>180</v>
      </c>
      <c r="F15" s="49">
        <f t="shared" si="2"/>
        <v>217.8</v>
      </c>
    </row>
    <row r="16" spans="1:6" ht="12.75">
      <c r="A16" t="s">
        <v>212</v>
      </c>
      <c r="B16">
        <v>10</v>
      </c>
      <c r="C16">
        <v>15</v>
      </c>
      <c r="D16" s="49">
        <f t="shared" si="0"/>
        <v>150</v>
      </c>
      <c r="E16" s="49">
        <f t="shared" si="1"/>
        <v>135</v>
      </c>
      <c r="F16" s="49">
        <f t="shared" si="2"/>
        <v>163.35</v>
      </c>
    </row>
    <row r="17" spans="1:6" ht="12.75">
      <c r="A17" t="s">
        <v>213</v>
      </c>
      <c r="B17">
        <v>20</v>
      </c>
      <c r="C17">
        <v>20</v>
      </c>
      <c r="D17" s="49">
        <f t="shared" si="0"/>
        <v>400</v>
      </c>
      <c r="E17" s="49">
        <f t="shared" si="1"/>
        <v>360</v>
      </c>
      <c r="F17" s="49">
        <f t="shared" si="2"/>
        <v>435.6</v>
      </c>
    </row>
    <row r="19" ht="12.75">
      <c r="A19" t="s">
        <v>222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" sqref="I1"/>
    </sheetView>
  </sheetViews>
  <sheetFormatPr defaultColWidth="11.421875" defaultRowHeight="12.75"/>
  <cols>
    <col min="5" max="5" width="14.00390625" style="0" customWidth="1"/>
  </cols>
  <sheetData>
    <row r="1" spans="1:9" ht="12.75">
      <c r="A1" s="20" t="s">
        <v>254</v>
      </c>
      <c r="I1" s="44" t="s">
        <v>186</v>
      </c>
    </row>
    <row r="2" ht="12.75">
      <c r="A2" s="20"/>
    </row>
    <row r="3" ht="12.75">
      <c r="A3" s="20" t="s">
        <v>258</v>
      </c>
    </row>
    <row r="4" ht="12.75">
      <c r="A4" s="20" t="s">
        <v>259</v>
      </c>
    </row>
    <row r="5" ht="12.75">
      <c r="A5" s="20"/>
    </row>
    <row r="6" ht="12.75">
      <c r="A6" s="20" t="s">
        <v>255</v>
      </c>
    </row>
    <row r="7" ht="12.75">
      <c r="A7" s="20" t="s">
        <v>256</v>
      </c>
    </row>
    <row r="8" ht="12.75">
      <c r="A8" s="20"/>
    </row>
    <row r="9" ht="12.75">
      <c r="A9" s="20" t="s">
        <v>257</v>
      </c>
    </row>
    <row r="11" spans="2:6" s="40" customFormat="1" ht="12.75">
      <c r="B11" s="47" t="s">
        <v>214</v>
      </c>
      <c r="C11" s="47" t="s">
        <v>216</v>
      </c>
      <c r="D11" s="47" t="s">
        <v>215</v>
      </c>
      <c r="E11" s="47" t="s">
        <v>265</v>
      </c>
      <c r="F11" s="47" t="s">
        <v>220</v>
      </c>
    </row>
    <row r="12" spans="1:6" ht="12.75">
      <c r="A12" t="s">
        <v>204</v>
      </c>
      <c r="B12">
        <v>10</v>
      </c>
      <c r="C12" s="39">
        <v>10</v>
      </c>
      <c r="D12" s="39">
        <f>B12*C12</f>
        <v>100</v>
      </c>
      <c r="E12" s="39">
        <f>D12-10%*D12</f>
        <v>90</v>
      </c>
      <c r="F12" s="39">
        <f>E12+21%*E12</f>
        <v>108.9</v>
      </c>
    </row>
    <row r="13" spans="1:6" ht="12.75">
      <c r="A13" t="s">
        <v>205</v>
      </c>
      <c r="B13">
        <v>20</v>
      </c>
      <c r="C13">
        <v>5</v>
      </c>
      <c r="D13" s="39">
        <f aca="true" t="shared" si="0" ref="D13:D21">B13*C13</f>
        <v>100</v>
      </c>
      <c r="E13" s="39">
        <f aca="true" t="shared" si="1" ref="E13:E21">D13-10%*D13</f>
        <v>90</v>
      </c>
      <c r="F13" s="39">
        <f aca="true" t="shared" si="2" ref="F13:F21">E13+21%*E13</f>
        <v>108.9</v>
      </c>
    </row>
    <row r="14" spans="1:6" ht="12.75">
      <c r="A14" t="s">
        <v>206</v>
      </c>
      <c r="B14">
        <v>10</v>
      </c>
      <c r="C14">
        <v>15</v>
      </c>
      <c r="D14" s="39">
        <f t="shared" si="0"/>
        <v>150</v>
      </c>
      <c r="E14" s="39">
        <f t="shared" si="1"/>
        <v>135</v>
      </c>
      <c r="F14" s="39">
        <f t="shared" si="2"/>
        <v>163.35</v>
      </c>
    </row>
    <row r="15" spans="1:6" ht="12.75">
      <c r="A15" t="s">
        <v>207</v>
      </c>
      <c r="B15">
        <v>10</v>
      </c>
      <c r="C15">
        <v>12</v>
      </c>
      <c r="D15" s="39">
        <f t="shared" si="0"/>
        <v>120</v>
      </c>
      <c r="E15" s="39">
        <f t="shared" si="1"/>
        <v>108</v>
      </c>
      <c r="F15" s="39">
        <f t="shared" si="2"/>
        <v>130.68</v>
      </c>
    </row>
    <row r="16" spans="1:6" ht="12.75">
      <c r="A16" t="s">
        <v>208</v>
      </c>
      <c r="B16">
        <v>20</v>
      </c>
      <c r="C16">
        <v>10</v>
      </c>
      <c r="D16" s="39">
        <f t="shared" si="0"/>
        <v>200</v>
      </c>
      <c r="E16" s="39">
        <f t="shared" si="1"/>
        <v>180</v>
      </c>
      <c r="F16" s="39">
        <f t="shared" si="2"/>
        <v>217.8</v>
      </c>
    </row>
    <row r="17" spans="1:6" ht="12.75">
      <c r="A17" t="s">
        <v>209</v>
      </c>
      <c r="B17">
        <v>10</v>
      </c>
      <c r="C17">
        <v>4</v>
      </c>
      <c r="D17" s="39">
        <f t="shared" si="0"/>
        <v>40</v>
      </c>
      <c r="E17" s="39">
        <f t="shared" si="1"/>
        <v>36</v>
      </c>
      <c r="F17" s="39">
        <f t="shared" si="2"/>
        <v>43.56</v>
      </c>
    </row>
    <row r="18" spans="1:6" ht="12.75">
      <c r="A18" t="s">
        <v>210</v>
      </c>
      <c r="B18">
        <v>10</v>
      </c>
      <c r="C18">
        <v>8</v>
      </c>
      <c r="D18" s="39">
        <f t="shared" si="0"/>
        <v>80</v>
      </c>
      <c r="E18" s="39">
        <f t="shared" si="1"/>
        <v>72</v>
      </c>
      <c r="F18" s="39">
        <f t="shared" si="2"/>
        <v>87.12</v>
      </c>
    </row>
    <row r="19" spans="1:6" ht="12.75">
      <c r="A19" t="s">
        <v>211</v>
      </c>
      <c r="B19">
        <v>20</v>
      </c>
      <c r="C19">
        <v>10</v>
      </c>
      <c r="D19" s="39">
        <f t="shared" si="0"/>
        <v>200</v>
      </c>
      <c r="E19" s="39">
        <f t="shared" si="1"/>
        <v>180</v>
      </c>
      <c r="F19" s="39">
        <f t="shared" si="2"/>
        <v>217.8</v>
      </c>
    </row>
    <row r="20" spans="1:6" ht="12.75">
      <c r="A20" t="s">
        <v>212</v>
      </c>
      <c r="B20">
        <v>10</v>
      </c>
      <c r="C20">
        <v>15</v>
      </c>
      <c r="D20" s="39">
        <f t="shared" si="0"/>
        <v>150</v>
      </c>
      <c r="E20" s="39">
        <f t="shared" si="1"/>
        <v>135</v>
      </c>
      <c r="F20" s="39">
        <f t="shared" si="2"/>
        <v>163.35</v>
      </c>
    </row>
    <row r="21" spans="1:6" ht="12.75">
      <c r="A21" t="s">
        <v>213</v>
      </c>
      <c r="B21">
        <v>20</v>
      </c>
      <c r="C21">
        <v>20</v>
      </c>
      <c r="D21" s="39">
        <f t="shared" si="0"/>
        <v>400</v>
      </c>
      <c r="E21" s="39">
        <f t="shared" si="1"/>
        <v>360</v>
      </c>
      <c r="F21" s="39">
        <f t="shared" si="2"/>
        <v>435.6</v>
      </c>
    </row>
  </sheetData>
  <sheetProtection/>
  <hyperlinks>
    <hyperlink ref="I1" location="TDM!A1" display="Retour"/>
  </hyperlink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6" width="12.7109375" style="0" customWidth="1"/>
  </cols>
  <sheetData>
    <row r="1" ht="12.75">
      <c r="A1" s="20" t="s">
        <v>254</v>
      </c>
    </row>
    <row r="2" ht="12.75">
      <c r="A2" s="20"/>
    </row>
    <row r="3" ht="12.75">
      <c r="A3" s="20" t="s">
        <v>258</v>
      </c>
    </row>
    <row r="4" ht="12.75">
      <c r="A4" s="20" t="s">
        <v>259</v>
      </c>
    </row>
    <row r="5" ht="12.75">
      <c r="A5" s="20"/>
    </row>
    <row r="6" ht="12.75">
      <c r="A6" s="20" t="s">
        <v>255</v>
      </c>
    </row>
    <row r="7" ht="12.75">
      <c r="A7" s="20" t="s">
        <v>256</v>
      </c>
    </row>
    <row r="8" ht="12.75">
      <c r="A8" s="20"/>
    </row>
    <row r="9" ht="12.75">
      <c r="A9" s="20" t="s">
        <v>257</v>
      </c>
    </row>
    <row r="10" ht="13.5" thickBot="1"/>
    <row r="11" spans="2:6" s="73" customFormat="1" ht="49.5" customHeight="1" thickBot="1" thickTop="1">
      <c r="B11" s="74" t="s">
        <v>214</v>
      </c>
      <c r="C11" s="74" t="s">
        <v>216</v>
      </c>
      <c r="D11" s="74" t="s">
        <v>215</v>
      </c>
      <c r="E11" s="74" t="s">
        <v>217</v>
      </c>
      <c r="F11" s="74" t="s">
        <v>220</v>
      </c>
    </row>
    <row r="12" spans="1:6" ht="13.5" thickTop="1">
      <c r="A12" s="84" t="s">
        <v>204</v>
      </c>
      <c r="B12" s="81">
        <v>10</v>
      </c>
      <c r="C12" s="75">
        <v>10</v>
      </c>
      <c r="D12" s="75">
        <f>B12*C12</f>
        <v>100</v>
      </c>
      <c r="E12" s="75">
        <f>D12-10%*D12</f>
        <v>90</v>
      </c>
      <c r="F12" s="76">
        <f>E12+21%*E12</f>
        <v>108.9</v>
      </c>
    </row>
    <row r="13" spans="1:6" ht="12.75">
      <c r="A13" s="85" t="s">
        <v>205</v>
      </c>
      <c r="B13" s="82">
        <v>20</v>
      </c>
      <c r="C13" s="77">
        <v>5</v>
      </c>
      <c r="D13" s="77">
        <f aca="true" t="shared" si="0" ref="D13:D21">B13*C13</f>
        <v>100</v>
      </c>
      <c r="E13" s="77">
        <f aca="true" t="shared" si="1" ref="E13:E21">D13-10%*D13</f>
        <v>90</v>
      </c>
      <c r="F13" s="78">
        <f aca="true" t="shared" si="2" ref="F13:F21">E13+21%*E13</f>
        <v>108.9</v>
      </c>
    </row>
    <row r="14" spans="1:6" ht="12.75">
      <c r="A14" s="85" t="s">
        <v>206</v>
      </c>
      <c r="B14" s="82">
        <v>10</v>
      </c>
      <c r="C14" s="77">
        <v>15</v>
      </c>
      <c r="D14" s="77">
        <f t="shared" si="0"/>
        <v>150</v>
      </c>
      <c r="E14" s="77">
        <f t="shared" si="1"/>
        <v>135</v>
      </c>
      <c r="F14" s="78">
        <f t="shared" si="2"/>
        <v>163.35</v>
      </c>
    </row>
    <row r="15" spans="1:6" ht="12.75">
      <c r="A15" s="85" t="s">
        <v>207</v>
      </c>
      <c r="B15" s="82">
        <v>10</v>
      </c>
      <c r="C15" s="77">
        <v>12</v>
      </c>
      <c r="D15" s="77">
        <f t="shared" si="0"/>
        <v>120</v>
      </c>
      <c r="E15" s="77">
        <f t="shared" si="1"/>
        <v>108</v>
      </c>
      <c r="F15" s="78">
        <f t="shared" si="2"/>
        <v>130.68</v>
      </c>
    </row>
    <row r="16" spans="1:6" ht="12.75">
      <c r="A16" s="85" t="s">
        <v>208</v>
      </c>
      <c r="B16" s="82">
        <v>20</v>
      </c>
      <c r="C16" s="77">
        <v>10</v>
      </c>
      <c r="D16" s="77">
        <f t="shared" si="0"/>
        <v>200</v>
      </c>
      <c r="E16" s="77">
        <f t="shared" si="1"/>
        <v>180</v>
      </c>
      <c r="F16" s="78">
        <f t="shared" si="2"/>
        <v>217.8</v>
      </c>
    </row>
    <row r="17" spans="1:6" ht="12.75">
      <c r="A17" s="85" t="s">
        <v>209</v>
      </c>
      <c r="B17" s="82">
        <v>10</v>
      </c>
      <c r="C17" s="77">
        <v>4</v>
      </c>
      <c r="D17" s="77">
        <f t="shared" si="0"/>
        <v>40</v>
      </c>
      <c r="E17" s="77">
        <f t="shared" si="1"/>
        <v>36</v>
      </c>
      <c r="F17" s="78">
        <f t="shared" si="2"/>
        <v>43.56</v>
      </c>
    </row>
    <row r="18" spans="1:6" ht="12.75">
      <c r="A18" s="85" t="s">
        <v>210</v>
      </c>
      <c r="B18" s="82">
        <v>10</v>
      </c>
      <c r="C18" s="77">
        <v>8</v>
      </c>
      <c r="D18" s="77">
        <f t="shared" si="0"/>
        <v>80</v>
      </c>
      <c r="E18" s="77">
        <f t="shared" si="1"/>
        <v>72</v>
      </c>
      <c r="F18" s="78">
        <f t="shared" si="2"/>
        <v>87.12</v>
      </c>
    </row>
    <row r="19" spans="1:6" ht="12.75">
      <c r="A19" s="85" t="s">
        <v>211</v>
      </c>
      <c r="B19" s="82">
        <v>20</v>
      </c>
      <c r="C19" s="77">
        <v>10</v>
      </c>
      <c r="D19" s="77">
        <f t="shared" si="0"/>
        <v>200</v>
      </c>
      <c r="E19" s="77">
        <f t="shared" si="1"/>
        <v>180</v>
      </c>
      <c r="F19" s="78">
        <f t="shared" si="2"/>
        <v>217.8</v>
      </c>
    </row>
    <row r="20" spans="1:6" ht="12.75">
      <c r="A20" s="85" t="s">
        <v>212</v>
      </c>
      <c r="B20" s="82">
        <v>10</v>
      </c>
      <c r="C20" s="77">
        <v>15</v>
      </c>
      <c r="D20" s="77">
        <f t="shared" si="0"/>
        <v>150</v>
      </c>
      <c r="E20" s="77">
        <f t="shared" si="1"/>
        <v>135</v>
      </c>
      <c r="F20" s="78">
        <f t="shared" si="2"/>
        <v>163.35</v>
      </c>
    </row>
    <row r="21" spans="1:6" ht="13.5" thickBot="1">
      <c r="A21" s="86" t="s">
        <v>213</v>
      </c>
      <c r="B21" s="83">
        <v>20</v>
      </c>
      <c r="C21" s="79">
        <v>20</v>
      </c>
      <c r="D21" s="79">
        <f t="shared" si="0"/>
        <v>400</v>
      </c>
      <c r="E21" s="79">
        <f t="shared" si="1"/>
        <v>360</v>
      </c>
      <c r="F21" s="80">
        <f t="shared" si="2"/>
        <v>435.6</v>
      </c>
    </row>
    <row r="22" ht="13.5" thickTop="1"/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0" customWidth="1"/>
  </cols>
  <sheetData>
    <row r="1" spans="1:9" ht="12.75">
      <c r="A1" s="20" t="s">
        <v>260</v>
      </c>
      <c r="I1" s="44" t="s">
        <v>186</v>
      </c>
    </row>
    <row r="2" ht="12.75">
      <c r="A2" s="20"/>
    </row>
    <row r="3" ht="12.75">
      <c r="A3" s="20"/>
    </row>
    <row r="4" ht="12.75">
      <c r="A4" s="20"/>
    </row>
    <row r="5" ht="12.75">
      <c r="A5" s="20"/>
    </row>
    <row r="6" ht="12.75">
      <c r="A6" s="20"/>
    </row>
    <row r="7" ht="12.75">
      <c r="A7" s="20"/>
    </row>
    <row r="8" ht="12.75">
      <c r="A8" s="20"/>
    </row>
    <row r="9" ht="13.5" thickBot="1"/>
    <row r="10" spans="2:6" s="73" customFormat="1" ht="49.5" customHeight="1" thickBot="1" thickTop="1">
      <c r="B10" s="74" t="s">
        <v>214</v>
      </c>
      <c r="C10" s="74" t="s">
        <v>216</v>
      </c>
      <c r="D10" s="74" t="s">
        <v>215</v>
      </c>
      <c r="E10" s="74" t="s">
        <v>217</v>
      </c>
      <c r="F10" s="74" t="s">
        <v>220</v>
      </c>
    </row>
    <row r="11" spans="1:6" ht="13.5" thickTop="1">
      <c r="A11" s="84" t="s">
        <v>204</v>
      </c>
      <c r="B11" s="81">
        <v>10</v>
      </c>
      <c r="C11" s="75">
        <v>10</v>
      </c>
      <c r="D11" s="75">
        <f>B11*C11</f>
        <v>100</v>
      </c>
      <c r="E11" s="75">
        <f>D11-10%*D11</f>
        <v>90</v>
      </c>
      <c r="F11" s="76">
        <f>E11+21%*E11</f>
        <v>108.9</v>
      </c>
    </row>
    <row r="12" spans="1:6" ht="12.75">
      <c r="A12" s="85" t="s">
        <v>205</v>
      </c>
      <c r="B12" s="82">
        <v>20</v>
      </c>
      <c r="C12" s="77">
        <v>5</v>
      </c>
      <c r="D12" s="77">
        <f aca="true" t="shared" si="0" ref="D12:D20">B12*C12</f>
        <v>100</v>
      </c>
      <c r="E12" s="77">
        <f aca="true" t="shared" si="1" ref="E12:E20">D12-10%*D12</f>
        <v>90</v>
      </c>
      <c r="F12" s="78">
        <f aca="true" t="shared" si="2" ref="F12:F20">E12+21%*E12</f>
        <v>108.9</v>
      </c>
    </row>
    <row r="13" spans="1:6" ht="12.75">
      <c r="A13" s="85" t="s">
        <v>206</v>
      </c>
      <c r="B13" s="82">
        <v>10</v>
      </c>
      <c r="C13" s="77">
        <v>15</v>
      </c>
      <c r="D13" s="77">
        <f t="shared" si="0"/>
        <v>150</v>
      </c>
      <c r="E13" s="77">
        <f t="shared" si="1"/>
        <v>135</v>
      </c>
      <c r="F13" s="78">
        <f t="shared" si="2"/>
        <v>163.35</v>
      </c>
    </row>
    <row r="14" spans="1:6" ht="12.75">
      <c r="A14" s="85" t="s">
        <v>207</v>
      </c>
      <c r="B14" s="82">
        <v>10</v>
      </c>
      <c r="C14" s="77">
        <v>12</v>
      </c>
      <c r="D14" s="77">
        <f t="shared" si="0"/>
        <v>120</v>
      </c>
      <c r="E14" s="77">
        <f t="shared" si="1"/>
        <v>108</v>
      </c>
      <c r="F14" s="78">
        <f t="shared" si="2"/>
        <v>130.68</v>
      </c>
    </row>
    <row r="15" spans="1:6" ht="12.75">
      <c r="A15" s="85" t="s">
        <v>208</v>
      </c>
      <c r="B15" s="82">
        <v>20</v>
      </c>
      <c r="C15" s="77">
        <v>10</v>
      </c>
      <c r="D15" s="77">
        <f t="shared" si="0"/>
        <v>200</v>
      </c>
      <c r="E15" s="77">
        <f t="shared" si="1"/>
        <v>180</v>
      </c>
      <c r="F15" s="78">
        <f t="shared" si="2"/>
        <v>217.8</v>
      </c>
    </row>
    <row r="16" spans="1:6" ht="12.75">
      <c r="A16" s="85" t="s">
        <v>209</v>
      </c>
      <c r="B16" s="82">
        <v>10</v>
      </c>
      <c r="C16" s="77">
        <v>4</v>
      </c>
      <c r="D16" s="77">
        <f t="shared" si="0"/>
        <v>40</v>
      </c>
      <c r="E16" s="77">
        <f t="shared" si="1"/>
        <v>36</v>
      </c>
      <c r="F16" s="78">
        <f t="shared" si="2"/>
        <v>43.56</v>
      </c>
    </row>
    <row r="17" spans="1:6" ht="12.75">
      <c r="A17" s="85" t="s">
        <v>210</v>
      </c>
      <c r="B17" s="82">
        <v>10</v>
      </c>
      <c r="C17" s="77">
        <v>8</v>
      </c>
      <c r="D17" s="77">
        <f t="shared" si="0"/>
        <v>80</v>
      </c>
      <c r="E17" s="77">
        <f t="shared" si="1"/>
        <v>72</v>
      </c>
      <c r="F17" s="78">
        <f t="shared" si="2"/>
        <v>87.12</v>
      </c>
    </row>
    <row r="18" spans="1:6" ht="12.75">
      <c r="A18" s="85" t="s">
        <v>211</v>
      </c>
      <c r="B18" s="82">
        <v>20</v>
      </c>
      <c r="C18" s="77">
        <v>10</v>
      </c>
      <c r="D18" s="77">
        <f t="shared" si="0"/>
        <v>200</v>
      </c>
      <c r="E18" s="77">
        <f t="shared" si="1"/>
        <v>180</v>
      </c>
      <c r="F18" s="78">
        <f t="shared" si="2"/>
        <v>217.8</v>
      </c>
    </row>
    <row r="19" spans="1:6" ht="12.75">
      <c r="A19" s="85" t="s">
        <v>212</v>
      </c>
      <c r="B19" s="82">
        <v>10</v>
      </c>
      <c r="C19" s="77">
        <v>15</v>
      </c>
      <c r="D19" s="77">
        <f t="shared" si="0"/>
        <v>150</v>
      </c>
      <c r="E19" s="77">
        <f t="shared" si="1"/>
        <v>135</v>
      </c>
      <c r="F19" s="78">
        <f t="shared" si="2"/>
        <v>163.35</v>
      </c>
    </row>
    <row r="20" spans="1:6" ht="13.5" thickBot="1">
      <c r="A20" s="86" t="s">
        <v>213</v>
      </c>
      <c r="B20" s="83">
        <v>20</v>
      </c>
      <c r="C20" s="79">
        <v>20</v>
      </c>
      <c r="D20" s="79">
        <f t="shared" si="0"/>
        <v>400</v>
      </c>
      <c r="E20" s="79">
        <f t="shared" si="1"/>
        <v>360</v>
      </c>
      <c r="F20" s="80">
        <f t="shared" si="2"/>
        <v>435.6</v>
      </c>
    </row>
    <row r="21" ht="13.5" thickTop="1"/>
  </sheetData>
  <sheetProtection/>
  <hyperlinks>
    <hyperlink ref="I1" location="TDM!A1" display="Retour"/>
  </hyperlink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2.7109375" style="0" customWidth="1"/>
  </cols>
  <sheetData>
    <row r="1" ht="12.75">
      <c r="A1" s="20" t="s">
        <v>260</v>
      </c>
    </row>
    <row r="2" ht="12.75">
      <c r="A2" s="20"/>
    </row>
    <row r="3" ht="12.75">
      <c r="A3" s="20"/>
    </row>
    <row r="4" ht="12.75">
      <c r="A4" s="20"/>
    </row>
    <row r="5" ht="12.75">
      <c r="A5" s="20"/>
    </row>
    <row r="6" ht="12.75">
      <c r="A6" s="20"/>
    </row>
    <row r="7" ht="12.75">
      <c r="A7" s="20"/>
    </row>
    <row r="8" ht="12.75">
      <c r="A8" s="20"/>
    </row>
    <row r="9" ht="13.5" thickBot="1"/>
    <row r="10" spans="2:6" s="73" customFormat="1" ht="49.5" customHeight="1" thickBot="1" thickTop="1">
      <c r="B10" s="74" t="s">
        <v>214</v>
      </c>
      <c r="C10" s="74" t="s">
        <v>216</v>
      </c>
      <c r="D10" s="74" t="s">
        <v>215</v>
      </c>
      <c r="E10" s="74" t="s">
        <v>217</v>
      </c>
      <c r="F10" s="74" t="s">
        <v>220</v>
      </c>
    </row>
    <row r="11" spans="1:6" ht="13.5" thickTop="1">
      <c r="A11" s="84" t="s">
        <v>204</v>
      </c>
      <c r="B11" s="81">
        <v>10</v>
      </c>
      <c r="C11" s="75">
        <v>10</v>
      </c>
      <c r="D11" s="75">
        <f>B11*C11</f>
        <v>100</v>
      </c>
      <c r="E11" s="75">
        <f>D11-10%*D11</f>
        <v>90</v>
      </c>
      <c r="F11" s="76">
        <f>E11+21%*E11</f>
        <v>108.9</v>
      </c>
    </row>
    <row r="12" spans="1:6" ht="12.75">
      <c r="A12" s="85" t="s">
        <v>205</v>
      </c>
      <c r="B12" s="82">
        <v>20</v>
      </c>
      <c r="C12" s="77">
        <v>5</v>
      </c>
      <c r="D12" s="77">
        <f aca="true" t="shared" si="0" ref="D12:D20">B12*C12</f>
        <v>100</v>
      </c>
      <c r="E12" s="77">
        <f aca="true" t="shared" si="1" ref="E12:E20">D12-10%*D12</f>
        <v>90</v>
      </c>
      <c r="F12" s="78">
        <f aca="true" t="shared" si="2" ref="F12:F20">E12+21%*E12</f>
        <v>108.9</v>
      </c>
    </row>
    <row r="13" spans="1:6" ht="12.75">
      <c r="A13" s="85" t="s">
        <v>206</v>
      </c>
      <c r="B13" s="82">
        <v>10</v>
      </c>
      <c r="C13" s="77">
        <v>15</v>
      </c>
      <c r="D13" s="77">
        <f t="shared" si="0"/>
        <v>150</v>
      </c>
      <c r="E13" s="77">
        <f t="shared" si="1"/>
        <v>135</v>
      </c>
      <c r="F13" s="78">
        <f t="shared" si="2"/>
        <v>163.35</v>
      </c>
    </row>
    <row r="14" spans="1:6" ht="12.75">
      <c r="A14" s="85" t="s">
        <v>207</v>
      </c>
      <c r="B14" s="82">
        <v>10</v>
      </c>
      <c r="C14" s="77">
        <v>12</v>
      </c>
      <c r="D14" s="77">
        <f t="shared" si="0"/>
        <v>120</v>
      </c>
      <c r="E14" s="77">
        <f t="shared" si="1"/>
        <v>108</v>
      </c>
      <c r="F14" s="78">
        <f t="shared" si="2"/>
        <v>130.68</v>
      </c>
    </row>
    <row r="15" spans="1:6" ht="12.75">
      <c r="A15" s="85" t="s">
        <v>208</v>
      </c>
      <c r="B15" s="82">
        <v>20</v>
      </c>
      <c r="C15" s="77">
        <v>10</v>
      </c>
      <c r="D15" s="77">
        <f t="shared" si="0"/>
        <v>200</v>
      </c>
      <c r="E15" s="77">
        <f t="shared" si="1"/>
        <v>180</v>
      </c>
      <c r="F15" s="78">
        <f t="shared" si="2"/>
        <v>217.8</v>
      </c>
    </row>
    <row r="16" spans="1:6" ht="12.75">
      <c r="A16" s="85" t="s">
        <v>209</v>
      </c>
      <c r="B16" s="82">
        <v>10</v>
      </c>
      <c r="C16" s="77">
        <v>4</v>
      </c>
      <c r="D16" s="77">
        <f t="shared" si="0"/>
        <v>40</v>
      </c>
      <c r="E16" s="77">
        <f t="shared" si="1"/>
        <v>36</v>
      </c>
      <c r="F16" s="78">
        <f t="shared" si="2"/>
        <v>43.56</v>
      </c>
    </row>
    <row r="17" spans="1:6" ht="12.75">
      <c r="A17" s="85" t="s">
        <v>210</v>
      </c>
      <c r="B17" s="82">
        <v>10</v>
      </c>
      <c r="C17" s="77">
        <v>8</v>
      </c>
      <c r="D17" s="77">
        <f t="shared" si="0"/>
        <v>80</v>
      </c>
      <c r="E17" s="77">
        <f t="shared" si="1"/>
        <v>72</v>
      </c>
      <c r="F17" s="78">
        <f t="shared" si="2"/>
        <v>87.12</v>
      </c>
    </row>
    <row r="18" spans="1:6" ht="12.75">
      <c r="A18" s="85" t="s">
        <v>211</v>
      </c>
      <c r="B18" s="82">
        <v>20</v>
      </c>
      <c r="C18" s="77">
        <v>10</v>
      </c>
      <c r="D18" s="77">
        <f t="shared" si="0"/>
        <v>200</v>
      </c>
      <c r="E18" s="77">
        <f t="shared" si="1"/>
        <v>180</v>
      </c>
      <c r="F18" s="78">
        <f t="shared" si="2"/>
        <v>217.8</v>
      </c>
    </row>
    <row r="19" spans="1:6" ht="12.75">
      <c r="A19" s="85" t="s">
        <v>212</v>
      </c>
      <c r="B19" s="82">
        <v>10</v>
      </c>
      <c r="C19" s="77">
        <v>15</v>
      </c>
      <c r="D19" s="77">
        <f t="shared" si="0"/>
        <v>150</v>
      </c>
      <c r="E19" s="77">
        <f t="shared" si="1"/>
        <v>135</v>
      </c>
      <c r="F19" s="78">
        <f t="shared" si="2"/>
        <v>163.35</v>
      </c>
    </row>
    <row r="20" spans="1:6" ht="13.5" thickBot="1">
      <c r="A20" s="86" t="s">
        <v>213</v>
      </c>
      <c r="B20" s="83">
        <v>20</v>
      </c>
      <c r="C20" s="79">
        <v>20</v>
      </c>
      <c r="D20" s="79">
        <f t="shared" si="0"/>
        <v>400</v>
      </c>
      <c r="E20" s="79">
        <f t="shared" si="1"/>
        <v>360</v>
      </c>
      <c r="F20" s="80">
        <f t="shared" si="2"/>
        <v>435.6</v>
      </c>
    </row>
    <row r="21" ht="13.5" thickTop="1"/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3"/>
  <headerFooter>
    <oddHeader>&amp;C&amp;F</oddHeader>
    <oddFooter>&amp;L&amp;A&amp;RExercice de mise en page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47.140625" style="0" customWidth="1"/>
    <col min="3" max="3" width="10.7109375" style="0" customWidth="1"/>
  </cols>
  <sheetData>
    <row r="1" spans="1:6" s="18" customFormat="1" ht="25.5">
      <c r="A1" s="19" t="s">
        <v>30</v>
      </c>
      <c r="B1" s="17" t="s">
        <v>12</v>
      </c>
      <c r="F1" s="44" t="s">
        <v>186</v>
      </c>
    </row>
    <row r="2" s="18" customFormat="1" ht="30" customHeight="1">
      <c r="B2" s="17" t="s">
        <v>267</v>
      </c>
    </row>
    <row r="3" s="18" customFormat="1" ht="39.75" customHeight="1">
      <c r="B3" s="17" t="s">
        <v>262</v>
      </c>
    </row>
    <row r="4" ht="29.25" customHeight="1">
      <c r="B4" s="17" t="s">
        <v>261</v>
      </c>
    </row>
    <row r="5" ht="12.75" customHeight="1">
      <c r="F5" s="10"/>
    </row>
    <row r="6" spans="2:6" ht="12.75" customHeight="1">
      <c r="B6" s="40" t="s">
        <v>0</v>
      </c>
      <c r="F6" s="1"/>
    </row>
    <row r="7" spans="2:6" ht="12.75" customHeight="1">
      <c r="B7" s="40" t="s">
        <v>1</v>
      </c>
      <c r="C7">
        <v>24</v>
      </c>
      <c r="F7" s="1"/>
    </row>
    <row r="8" spans="2:3" ht="12.75" customHeight="1">
      <c r="B8" s="40" t="s">
        <v>2</v>
      </c>
      <c r="C8">
        <v>94</v>
      </c>
    </row>
    <row r="9" spans="2:3" ht="12.75" customHeight="1">
      <c r="B9" s="40" t="s">
        <v>32</v>
      </c>
      <c r="C9">
        <v>159</v>
      </c>
    </row>
    <row r="10" ht="12.75" customHeight="1">
      <c r="B10" s="40"/>
    </row>
    <row r="11" ht="12.75" customHeight="1">
      <c r="B11" s="40" t="s">
        <v>4</v>
      </c>
    </row>
    <row r="12" spans="2:3" ht="12.75" customHeight="1">
      <c r="B12" s="40" t="s">
        <v>5</v>
      </c>
      <c r="C12">
        <v>38</v>
      </c>
    </row>
    <row r="13" spans="2:3" ht="12.75" customHeight="1">
      <c r="B13" s="40" t="s">
        <v>6</v>
      </c>
      <c r="C13">
        <v>57</v>
      </c>
    </row>
    <row r="14" spans="2:3" ht="12.75" customHeight="1">
      <c r="B14" s="40" t="s">
        <v>187</v>
      </c>
      <c r="C14">
        <v>92</v>
      </c>
    </row>
    <row r="15" ht="12.75" customHeight="1">
      <c r="B15" s="40"/>
    </row>
    <row r="16" ht="12.75" customHeight="1">
      <c r="B16" s="40" t="s">
        <v>7</v>
      </c>
    </row>
    <row r="17" spans="2:3" ht="12.75" customHeight="1">
      <c r="B17" s="40" t="s">
        <v>5</v>
      </c>
      <c r="C17">
        <v>55</v>
      </c>
    </row>
    <row r="18" spans="2:3" ht="12.75" customHeight="1">
      <c r="B18" s="40" t="s">
        <v>8</v>
      </c>
      <c r="C18">
        <v>75</v>
      </c>
    </row>
    <row r="19" spans="2:3" ht="12.75" customHeight="1">
      <c r="B19" s="40" t="s">
        <v>187</v>
      </c>
      <c r="C19">
        <v>169</v>
      </c>
    </row>
    <row r="20" ht="12.75" customHeight="1">
      <c r="B20" s="40"/>
    </row>
    <row r="21" ht="12.75" customHeight="1">
      <c r="B21" s="40" t="s">
        <v>9</v>
      </c>
    </row>
    <row r="22" spans="2:3" ht="12.75" customHeight="1">
      <c r="B22" s="40" t="s">
        <v>10</v>
      </c>
      <c r="C22">
        <v>37</v>
      </c>
    </row>
    <row r="23" spans="2:3" ht="12.75" customHeight="1">
      <c r="B23" s="40" t="s">
        <v>188</v>
      </c>
      <c r="C23">
        <v>67</v>
      </c>
    </row>
    <row r="24" spans="2:3" ht="12.75" customHeight="1">
      <c r="B24" s="40" t="s">
        <v>11</v>
      </c>
      <c r="C24">
        <v>105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hyperlinks>
    <hyperlink ref="F1" location="TDM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Déclick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Joël</dc:creator>
  <cp:keywords/>
  <dc:description/>
  <cp:lastModifiedBy>eleve600</cp:lastModifiedBy>
  <cp:lastPrinted>2011-12-09T09:55:12Z</cp:lastPrinted>
  <dcterms:created xsi:type="dcterms:W3CDTF">2006-10-19T04:35:53Z</dcterms:created>
  <dcterms:modified xsi:type="dcterms:W3CDTF">2022-09-28T09:02:45Z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