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c19e8ea449bfdd/Nouveau site/Fichiers Declick/Bruxelles Formation/12. Power Query - TCD - Tableaux de bord/"/>
    </mc:Choice>
  </mc:AlternateContent>
  <xr:revisionPtr revIDLastSave="404" documentId="13_ncr:1_{B5DE1209-F4AE-4CA8-A35A-8C38BBB84831}" xr6:coauthVersionLast="47" xr6:coauthVersionMax="47" xr10:uidLastSave="{C976BAC6-3102-4679-8412-B7371DA6D60D}"/>
  <bookViews>
    <workbookView xWindow="-108" yWindow="-108" windowWidth="23256" windowHeight="12456" xr2:uid="{76D0C5EE-DB73-4A39-A451-EBA177C6926A}"/>
  </bookViews>
  <sheets>
    <sheet name="Exercices" sheetId="2" r:id="rId1"/>
    <sheet name="Datas" sheetId="1" r:id="rId2"/>
    <sheet name="Listes" sheetId="3" r:id="rId3"/>
    <sheet name="TCD1_Solution" sheetId="4" r:id="rId4"/>
    <sheet name="TCD2_Solution" sheetId="9" r:id="rId5"/>
    <sheet name="TCD3_Solution" sheetId="11" r:id="rId6"/>
    <sheet name="TCD4_Solution" sheetId="17" r:id="rId7"/>
    <sheet name="Tableau_Bord" sheetId="16" r:id="rId8"/>
    <sheet name="Tableau_Bord_Solution" sheetId="10" r:id="rId9"/>
  </sheets>
  <definedNames>
    <definedName name="_xlcn.WorksheetConnection_MDMExercice03.xlsxSolution_BDD_Complète1" hidden="1">Solution_BDD_Complète[]</definedName>
    <definedName name="Segment_Service">#N/A</definedName>
    <definedName name="Segment_Sexe">#N/A</definedName>
  </definedNames>
  <calcPr calcId="191029"/>
  <pivotCaches>
    <pivotCache cacheId="1" r:id="rId10"/>
    <pivotCache cacheId="16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olution_BDD_Complète" name="Solution_BDD_Complète" connection="WorksheetConnection_MDM-Exercice03.xlsx!Solution_BDD_Complèt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 a="1"/>
  <c r="F17" i="17" s="1"/>
  <c r="H9" i="17" s="1"/>
  <c r="G2" i="1"/>
  <c r="G3" i="1"/>
  <c r="G4" i="1"/>
  <c r="G5" i="1"/>
  <c r="G6" i="1"/>
  <c r="G7" i="1"/>
  <c r="G8" i="1"/>
  <c r="G9" i="1"/>
  <c r="G10" i="1"/>
  <c r="G11" i="1"/>
  <c r="G12" i="1"/>
  <c r="H12" i="1" s="1"/>
  <c r="G13" i="1"/>
  <c r="H13" i="1" s="1"/>
  <c r="G14" i="1"/>
  <c r="G15" i="1"/>
  <c r="G16" i="1"/>
  <c r="H16" i="1" s="1"/>
  <c r="G17" i="1"/>
  <c r="H17" i="1" s="1"/>
  <c r="G18" i="1"/>
  <c r="G19" i="1"/>
  <c r="G20" i="1"/>
  <c r="G21" i="1"/>
  <c r="G22" i="1"/>
  <c r="G23" i="1"/>
  <c r="G24" i="1"/>
  <c r="H24" i="1" s="1"/>
  <c r="G25" i="1"/>
  <c r="H25" i="1" s="1"/>
  <c r="G26" i="1"/>
  <c r="G27" i="1"/>
  <c r="G28" i="1"/>
  <c r="G29" i="1"/>
  <c r="H29" i="1" s="1"/>
  <c r="G30" i="1"/>
  <c r="G31" i="1"/>
  <c r="G32" i="1"/>
  <c r="H32" i="1" s="1"/>
  <c r="G33" i="1"/>
  <c r="H33" i="1" s="1"/>
  <c r="G34" i="1"/>
  <c r="H34" i="1" s="1"/>
  <c r="G35" i="1"/>
  <c r="G36" i="1"/>
  <c r="G37" i="1"/>
  <c r="H37" i="1" s="1"/>
  <c r="G38" i="1"/>
  <c r="G39" i="1"/>
  <c r="G40" i="1"/>
  <c r="G41" i="1"/>
  <c r="H41" i="1" s="1"/>
  <c r="G42" i="1"/>
  <c r="G43" i="1"/>
  <c r="H43" i="1" s="1"/>
  <c r="G44" i="1"/>
  <c r="H44" i="1" s="1"/>
  <c r="G45" i="1"/>
  <c r="G46" i="1"/>
  <c r="G47" i="1"/>
  <c r="G48" i="1"/>
  <c r="G49" i="1"/>
  <c r="H49" i="1" s="1"/>
  <c r="G50" i="1"/>
  <c r="G51" i="1"/>
  <c r="G52" i="1"/>
  <c r="G53" i="1"/>
  <c r="H53" i="1" s="1"/>
  <c r="G54" i="1"/>
  <c r="G55" i="1"/>
  <c r="H55" i="1" s="1"/>
  <c r="G56" i="1"/>
  <c r="H56" i="1" s="1"/>
  <c r="G57" i="1"/>
  <c r="G58" i="1"/>
  <c r="G59" i="1"/>
  <c r="G60" i="1"/>
  <c r="G61" i="1"/>
  <c r="H61" i="1" s="1"/>
  <c r="G62" i="1"/>
  <c r="G63" i="1"/>
  <c r="G64" i="1"/>
  <c r="G65" i="1"/>
  <c r="H65" i="1" s="1"/>
  <c r="G66" i="1"/>
  <c r="G67" i="1"/>
  <c r="G68" i="1"/>
  <c r="H68" i="1" s="1"/>
  <c r="G69" i="1"/>
  <c r="G70" i="1"/>
  <c r="G71" i="1"/>
  <c r="G72" i="1"/>
  <c r="H72" i="1" s="1"/>
  <c r="G73" i="1"/>
  <c r="H73" i="1" s="1"/>
  <c r="G74" i="1"/>
  <c r="G75" i="1"/>
  <c r="G76" i="1"/>
  <c r="G77" i="1"/>
  <c r="H77" i="1" s="1"/>
  <c r="G78" i="1"/>
  <c r="G79" i="1"/>
  <c r="G80" i="1"/>
  <c r="H80" i="1" s="1"/>
  <c r="G81" i="1"/>
  <c r="H81" i="1" s="1"/>
  <c r="G82" i="1"/>
  <c r="G83" i="1"/>
  <c r="G84" i="1"/>
  <c r="H84" i="1" s="1"/>
  <c r="G85" i="1"/>
  <c r="H85" i="1" s="1"/>
  <c r="G86" i="1"/>
  <c r="G87" i="1"/>
  <c r="G88" i="1"/>
  <c r="G89" i="1"/>
  <c r="H89" i="1" s="1"/>
  <c r="G90" i="1"/>
  <c r="G91" i="1"/>
  <c r="G92" i="1"/>
  <c r="H92" i="1" s="1"/>
  <c r="G93" i="1"/>
  <c r="H93" i="1" s="1"/>
  <c r="G94" i="1"/>
  <c r="G95" i="1"/>
  <c r="G96" i="1"/>
  <c r="H96" i="1" s="1"/>
  <c r="G97" i="1"/>
  <c r="H97" i="1" s="1"/>
  <c r="G98" i="1"/>
  <c r="H2" i="1"/>
  <c r="H3" i="1"/>
  <c r="H4" i="1"/>
  <c r="H5" i="1"/>
  <c r="H6" i="1"/>
  <c r="H7" i="1"/>
  <c r="H8" i="1"/>
  <c r="H9" i="1"/>
  <c r="H10" i="1"/>
  <c r="H11" i="1"/>
  <c r="H14" i="1"/>
  <c r="H15" i="1"/>
  <c r="H18" i="1"/>
  <c r="H19" i="1"/>
  <c r="H21" i="1"/>
  <c r="H22" i="1"/>
  <c r="H23" i="1"/>
  <c r="H26" i="1"/>
  <c r="H27" i="1"/>
  <c r="H28" i="1"/>
  <c r="H30" i="1"/>
  <c r="H31" i="1"/>
  <c r="H35" i="1"/>
  <c r="H36" i="1"/>
  <c r="H38" i="1"/>
  <c r="H39" i="1"/>
  <c r="H40" i="1"/>
  <c r="H42" i="1"/>
  <c r="H45" i="1"/>
  <c r="H46" i="1"/>
  <c r="H47" i="1"/>
  <c r="H48" i="1"/>
  <c r="H50" i="1"/>
  <c r="H51" i="1"/>
  <c r="H52" i="1"/>
  <c r="H54" i="1"/>
  <c r="H57" i="1"/>
  <c r="H58" i="1"/>
  <c r="H59" i="1"/>
  <c r="H60" i="1"/>
  <c r="H62" i="1"/>
  <c r="H63" i="1"/>
  <c r="H64" i="1"/>
  <c r="H66" i="1"/>
  <c r="H67" i="1"/>
  <c r="H69" i="1"/>
  <c r="H70" i="1"/>
  <c r="H71" i="1"/>
  <c r="H74" i="1"/>
  <c r="H75" i="1"/>
  <c r="H76" i="1"/>
  <c r="H78" i="1"/>
  <c r="H79" i="1"/>
  <c r="H82" i="1"/>
  <c r="H83" i="1"/>
  <c r="H86" i="1"/>
  <c r="H87" i="1"/>
  <c r="H88" i="1"/>
  <c r="H90" i="1"/>
  <c r="H91" i="1"/>
  <c r="H94" i="1"/>
  <c r="H95" i="1"/>
  <c r="H98" i="1"/>
  <c r="B2" i="10"/>
  <c r="H20" i="1"/>
  <c r="R2" i="10"/>
  <c r="W2" i="10"/>
  <c r="G2" i="10"/>
  <c r="L2" i="10"/>
  <c r="G42" i="17" l="1"/>
  <c r="G18" i="17"/>
  <c r="H41" i="17"/>
  <c r="G41" i="17"/>
  <c r="G29" i="17"/>
  <c r="G23" i="17"/>
  <c r="H22" i="17"/>
  <c r="G22" i="17"/>
  <c r="G30" i="17"/>
  <c r="H35" i="17"/>
  <c r="H29" i="17"/>
  <c r="G28" i="17"/>
  <c r="H39" i="17"/>
  <c r="G36" i="17"/>
  <c r="G24" i="17"/>
  <c r="H23" i="17"/>
  <c r="G35" i="17"/>
  <c r="H17" i="17"/>
  <c r="G40" i="17"/>
  <c r="G34" i="17"/>
  <c r="H45" i="17"/>
  <c r="H33" i="17"/>
  <c r="H27" i="17"/>
  <c r="H21" i="17"/>
  <c r="G45" i="17"/>
  <c r="G39" i="17"/>
  <c r="G33" i="17"/>
  <c r="G27" i="17"/>
  <c r="G21" i="17"/>
  <c r="H44" i="17"/>
  <c r="H38" i="17"/>
  <c r="H32" i="17"/>
  <c r="H26" i="17"/>
  <c r="H20" i="17"/>
  <c r="H31" i="17"/>
  <c r="H25" i="17"/>
  <c r="G37" i="17"/>
  <c r="G19" i="17"/>
  <c r="G17" i="17"/>
  <c r="H40" i="17"/>
  <c r="H34" i="17"/>
  <c r="H28" i="17"/>
  <c r="G44" i="17"/>
  <c r="G38" i="17"/>
  <c r="G32" i="17"/>
  <c r="G26" i="17"/>
  <c r="G20" i="17"/>
  <c r="H43" i="17"/>
  <c r="H37" i="17"/>
  <c r="H19" i="17"/>
  <c r="G43" i="17"/>
  <c r="G31" i="17"/>
  <c r="G25" i="17"/>
  <c r="H42" i="17"/>
  <c r="H36" i="17"/>
  <c r="H30" i="17"/>
  <c r="H24" i="17"/>
  <c r="H18" i="17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2" i="1"/>
  <c r="I12" i="17" l="1"/>
  <c r="I11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2FFF0B-690C-43A5-ADBE-B54734194745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4DBA600-4EA2-4086-A2E4-D8EFADF79432}" name="WorksheetConnection_MDM-Exercice03.xlsx!Solution_BDD_Complète" type="102" refreshedVersion="8" minRefreshableVersion="5">
    <extLst>
      <ext xmlns:x15="http://schemas.microsoft.com/office/spreadsheetml/2010/11/main" uri="{DE250136-89BD-433C-8126-D09CA5730AF9}">
        <x15:connection id="Solution_BDD_Complète" autoDelete="1">
          <x15:rangePr sourceName="_xlcn.WorksheetConnection_MDMExercice03.xlsxSolution_BDD_Complète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<sst xmlns="http://schemas.openxmlformats.org/spreadsheetml/2006/main" count="949" uniqueCount="326">
  <si>
    <t>Bruxelles</t>
  </si>
  <si>
    <t>Akhenaton</t>
  </si>
  <si>
    <t>m</t>
  </si>
  <si>
    <t>Avenue Claeys</t>
  </si>
  <si>
    <t>Schaerbeek</t>
  </si>
  <si>
    <t>Guinée</t>
  </si>
  <si>
    <t>Arno</t>
  </si>
  <si>
    <t>Célibataire</t>
  </si>
  <si>
    <t>Rue de Linthout</t>
  </si>
  <si>
    <t>Belgique</t>
  </si>
  <si>
    <t>Faudel</t>
  </si>
  <si>
    <t>Marié(e)</t>
  </si>
  <si>
    <t>Rue Renkin</t>
  </si>
  <si>
    <t>Maroc</t>
  </si>
  <si>
    <t>Hubert-Félix Thiéfaine</t>
  </si>
  <si>
    <t>Rue Jean Debien</t>
  </si>
  <si>
    <t>Guinée conakry</t>
  </si>
  <si>
    <t>Pascal Mono</t>
  </si>
  <si>
    <t>Rue Chaumontel</t>
  </si>
  <si>
    <t>Stephan Eicher</t>
  </si>
  <si>
    <t>Place Eugène Verboekhoven</t>
  </si>
  <si>
    <t>Togo</t>
  </si>
  <si>
    <t>Arthur H</t>
  </si>
  <si>
    <t>Chaussée de Haecht</t>
  </si>
  <si>
    <t>Congo</t>
  </si>
  <si>
    <t>Bertrand Burgalat</t>
  </si>
  <si>
    <t>Rue potagère</t>
  </si>
  <si>
    <t>Charlélie Couture</t>
  </si>
  <si>
    <t>Cohabitant(e)</t>
  </si>
  <si>
    <t>Rue Ernest Discailliens</t>
  </si>
  <si>
    <t>Corneille</t>
  </si>
  <si>
    <t>Rue de Navez</t>
  </si>
  <si>
    <t>Turquie</t>
  </si>
  <si>
    <t>Eddy Mitchell</t>
  </si>
  <si>
    <t>Edouard Stuckens</t>
  </si>
  <si>
    <t>France</t>
  </si>
  <si>
    <t>Julien Baer</t>
  </si>
  <si>
    <t>Rue de Locht</t>
  </si>
  <si>
    <t>Garou</t>
  </si>
  <si>
    <t>Rue du petit rempart</t>
  </si>
  <si>
    <t>Gilbert Montagné</t>
  </si>
  <si>
    <t>Chaussée d'Anvers</t>
  </si>
  <si>
    <t>Aldebert</t>
  </si>
  <si>
    <t>Rue de Rudder</t>
  </si>
  <si>
    <t>Molenbeek</t>
  </si>
  <si>
    <t>Bernard Lavilliers</t>
  </si>
  <si>
    <t>Frank Alamo</t>
  </si>
  <si>
    <t>Rue Vandenboogaerde</t>
  </si>
  <si>
    <t>Cameroun</t>
  </si>
  <si>
    <t>Jean-Louis Aubert</t>
  </si>
  <si>
    <t>Pierre Jean Demessemaker</t>
  </si>
  <si>
    <t>Jacques Higelin</t>
  </si>
  <si>
    <t>Rue de choeur</t>
  </si>
  <si>
    <t>Michel Fugain</t>
  </si>
  <si>
    <t>Rue du champ de la couronne</t>
  </si>
  <si>
    <t>Laeken</t>
  </si>
  <si>
    <t>Calogero</t>
  </si>
  <si>
    <t>Rue du vanderschrick</t>
  </si>
  <si>
    <t>Saint Gilles</t>
  </si>
  <si>
    <t>Equateur</t>
  </si>
  <si>
    <t>Estelle Hallyday</t>
  </si>
  <si>
    <t>f</t>
  </si>
  <si>
    <t>Avenue Crikx</t>
  </si>
  <si>
    <t>Christophe Willem</t>
  </si>
  <si>
    <t>Rue Ferdinand Craps</t>
  </si>
  <si>
    <t>Anderlecht</t>
  </si>
  <si>
    <t>Doc Gynéco</t>
  </si>
  <si>
    <t>Rue aux bois</t>
  </si>
  <si>
    <t>Woluwé-Saint-Pierre</t>
  </si>
  <si>
    <t>Gérard Blanchard</t>
  </si>
  <si>
    <t xml:space="preserve">Rue de la stratégie </t>
  </si>
  <si>
    <t>Auderghem</t>
  </si>
  <si>
    <t>Jean-Louis Murat</t>
  </si>
  <si>
    <t>Rue de l'aérodrome</t>
  </si>
  <si>
    <t>Haren</t>
  </si>
  <si>
    <t>Yougoslavie</t>
  </si>
  <si>
    <t>Matthieu Chedid</t>
  </si>
  <si>
    <t>Frans van Cutsen</t>
  </si>
  <si>
    <t>Evere</t>
  </si>
  <si>
    <t>Kent</t>
  </si>
  <si>
    <t>Avenue Georges Henri</t>
  </si>
  <si>
    <t>Woluwé-Saint-Lambert</t>
  </si>
  <si>
    <t>Richard Anthony</t>
  </si>
  <si>
    <t>Dédale du campanil</t>
  </si>
  <si>
    <t>Alexis HK</t>
  </si>
  <si>
    <t>Martin 5</t>
  </si>
  <si>
    <t>Brabant wallon</t>
  </si>
  <si>
    <t>Mano Solo</t>
  </si>
  <si>
    <t>Bergensesteenweeg</t>
  </si>
  <si>
    <t>Wavre</t>
  </si>
  <si>
    <t>Thomas Fersen</t>
  </si>
  <si>
    <t>Chaussée de Louvain</t>
  </si>
  <si>
    <t>Saint-Josse-Ten-noode</t>
  </si>
  <si>
    <t>Yann Tiersen</t>
  </si>
  <si>
    <t>Rue verte</t>
  </si>
  <si>
    <t>Alain Bashung</t>
  </si>
  <si>
    <t>Du Vallon</t>
  </si>
  <si>
    <t>Algérie</t>
  </si>
  <si>
    <t>Florent Pagny</t>
  </si>
  <si>
    <t>Joseph Dekeyn</t>
  </si>
  <si>
    <t>Armenie</t>
  </si>
  <si>
    <t>Brabant flamand</t>
  </si>
  <si>
    <t>Vanessa Paradis</t>
  </si>
  <si>
    <t>Kalkoven</t>
  </si>
  <si>
    <t>Asse</t>
  </si>
  <si>
    <t>Cécile Defrance</t>
  </si>
  <si>
    <t>Avenue de la couronne</t>
  </si>
  <si>
    <t>Ixelles</t>
  </si>
  <si>
    <t>Sénégal</t>
  </si>
  <si>
    <t>Amel Bent</t>
  </si>
  <si>
    <t>Henri Strauven</t>
  </si>
  <si>
    <t>Maxime Le Forestier</t>
  </si>
  <si>
    <t>Boulevard Emile Bockstael</t>
  </si>
  <si>
    <t>Abidjan</t>
  </si>
  <si>
    <t>Michel Jonasz</t>
  </si>
  <si>
    <t>Krainem</t>
  </si>
  <si>
    <t>Nigeria</t>
  </si>
  <si>
    <t>Pascal Obispo</t>
  </si>
  <si>
    <t>Gustave Huberti</t>
  </si>
  <si>
    <t>Sandra Kim</t>
  </si>
  <si>
    <t>Roch Voisine</t>
  </si>
  <si>
    <t>Léon Doperie</t>
  </si>
  <si>
    <t>Jette</t>
  </si>
  <si>
    <t>Stomy Bugsy</t>
  </si>
  <si>
    <t>Rue de l'Ourthe</t>
  </si>
  <si>
    <t>Tonton David</t>
  </si>
  <si>
    <t>Rue Vanderschrick</t>
  </si>
  <si>
    <t>Yannick Noah</t>
  </si>
  <si>
    <t>Avenue Jacobs Fontaine</t>
  </si>
  <si>
    <t>Alain Chamfort</t>
  </si>
  <si>
    <t>Rue Wayez</t>
  </si>
  <si>
    <t>Alibi Montana</t>
  </si>
  <si>
    <t>Rue Rogier</t>
  </si>
  <si>
    <t>Syrie</t>
  </si>
  <si>
    <t>Axelle Red</t>
  </si>
  <si>
    <t>Rue hydrolique</t>
  </si>
  <si>
    <t>Géorgie</t>
  </si>
  <si>
    <t>Bob Sinclar</t>
  </si>
  <si>
    <t>Rue de l'inquisition</t>
  </si>
  <si>
    <t>Bangladesh</t>
  </si>
  <si>
    <t>Charles Aznavour</t>
  </si>
  <si>
    <t>Avenue Emile Zola</t>
  </si>
  <si>
    <t>Colombie</t>
  </si>
  <si>
    <t>David Hallyday</t>
  </si>
  <si>
    <t>Rue Wautier</t>
  </si>
  <si>
    <t>Étienne Daho</t>
  </si>
  <si>
    <t>Rue de Deux Eglises</t>
  </si>
  <si>
    <t>Francis Cabrel</t>
  </si>
  <si>
    <t>Rue Rinken</t>
  </si>
  <si>
    <t>Margueritte Duras</t>
  </si>
  <si>
    <t>Rue Brogniez</t>
  </si>
  <si>
    <t>Angola</t>
  </si>
  <si>
    <t>Grand Corps Malade</t>
  </si>
  <si>
    <t>Jean Bart</t>
  </si>
  <si>
    <t>Rue Saint Bernard</t>
  </si>
  <si>
    <t>Jean-Luc Lahaye</t>
  </si>
  <si>
    <t>Rue de Haeck</t>
  </si>
  <si>
    <t>Julien Clerc</t>
  </si>
  <si>
    <t>Chemin des deux maisons</t>
  </si>
  <si>
    <t>Laurent Voulzy</t>
  </si>
  <si>
    <t>Leuvensesteegweg</t>
  </si>
  <si>
    <t>Tervuren</t>
  </si>
  <si>
    <t>Marylou Str</t>
  </si>
  <si>
    <t>Kleine Gestraat</t>
  </si>
  <si>
    <t>Zaventem</t>
  </si>
  <si>
    <t>MC Solaar</t>
  </si>
  <si>
    <t>Rue Nicolas Doyen</t>
  </si>
  <si>
    <t>Michel Sardou</t>
  </si>
  <si>
    <t>Jacobs Fontaine</t>
  </si>
  <si>
    <t>Patrick Bruel</t>
  </si>
  <si>
    <t>Chaussée d'Ath</t>
  </si>
  <si>
    <t>Raphaël</t>
  </si>
  <si>
    <t>Géneral Molitor</t>
  </si>
  <si>
    <t>Etterbeek</t>
  </si>
  <si>
    <t>Sévérine Inconnue</t>
  </si>
  <si>
    <t>Avenue Gustave Latinis</t>
  </si>
  <si>
    <t>Corée</t>
  </si>
  <si>
    <t>Tété</t>
  </si>
  <si>
    <t>Léon Mignon</t>
  </si>
  <si>
    <t>Vincent Delerm</t>
  </si>
  <si>
    <t>Rue d'Italie</t>
  </si>
  <si>
    <t>Vilvoorde</t>
  </si>
  <si>
    <t>Alain Souchon</t>
  </si>
  <si>
    <t>Antoine</t>
  </si>
  <si>
    <t>Rue du Trône</t>
  </si>
  <si>
    <t>Bénabar</t>
  </si>
  <si>
    <t>Square Armand Steurs</t>
  </si>
  <si>
    <t>Cali</t>
  </si>
  <si>
    <t>Chaussée de Mons</t>
  </si>
  <si>
    <t>Christophe Maé</t>
  </si>
  <si>
    <t>Chaussée d'alsemberg</t>
  </si>
  <si>
    <t>Uccle</t>
  </si>
  <si>
    <t>Rwanda</t>
  </si>
  <si>
    <t>Didier Super</t>
  </si>
  <si>
    <t>Rue Du grand-Duc</t>
  </si>
  <si>
    <t>Faf Larage</t>
  </si>
  <si>
    <t>Avenue Louis Ceuster</t>
  </si>
  <si>
    <t>Francisca Lalanne</t>
  </si>
  <si>
    <t>Rue Borgval</t>
  </si>
  <si>
    <t>Gérald De Palmas</t>
  </si>
  <si>
    <t>Du Chapitre</t>
  </si>
  <si>
    <t>Côte d'Ivoire</t>
  </si>
  <si>
    <t>Grégory Lemarchal</t>
  </si>
  <si>
    <t>Moorsled</t>
  </si>
  <si>
    <t>Jean-Jacques Goldman</t>
  </si>
  <si>
    <t>Marcelle Gruner</t>
  </si>
  <si>
    <t>Jérémy Chatelain</t>
  </si>
  <si>
    <t>Rue d'Albanie</t>
  </si>
  <si>
    <t>Kamini</t>
  </si>
  <si>
    <t>Avenue de Koekelberg</t>
  </si>
  <si>
    <t>Berchem-Sainte-Agathe</t>
  </si>
  <si>
    <t>Louis Bertignac</t>
  </si>
  <si>
    <t>Matt Pokora</t>
  </si>
  <si>
    <t>Rue Masoui</t>
  </si>
  <si>
    <t>Michel Delpech</t>
  </si>
  <si>
    <t>BLD Maurice Karen</t>
  </si>
  <si>
    <t>Cuba</t>
  </si>
  <si>
    <t>Miossec</t>
  </si>
  <si>
    <t>Eugène Plasky</t>
  </si>
  <si>
    <t>Patricia Fiori</t>
  </si>
  <si>
    <t>Chaussée d'Hacht</t>
  </si>
  <si>
    <t>Renaud</t>
  </si>
  <si>
    <t>Serge Lama</t>
  </si>
  <si>
    <t>Thierry Amiel</t>
  </si>
  <si>
    <t>William Sheller</t>
  </si>
  <si>
    <t>Damso</t>
  </si>
  <si>
    <t>Chine</t>
  </si>
  <si>
    <t>Daniel Balavoine</t>
  </si>
  <si>
    <t>Avenue Chazal</t>
  </si>
  <si>
    <t>Ukraine</t>
  </si>
  <si>
    <t>Anitta</t>
  </si>
  <si>
    <t>Brésil</t>
  </si>
  <si>
    <t>Leo Santana</t>
  </si>
  <si>
    <t>Ivete Sangalo</t>
  </si>
  <si>
    <t>Nemo</t>
  </si>
  <si>
    <t>Avenue Dailly</t>
  </si>
  <si>
    <t>Suisse</t>
  </si>
  <si>
    <t>Josiane</t>
  </si>
  <si>
    <t>Province</t>
  </si>
  <si>
    <t>Nom</t>
  </si>
  <si>
    <t>Date d'entrée</t>
  </si>
  <si>
    <t>Sexe</t>
  </si>
  <si>
    <t>État civil</t>
  </si>
  <si>
    <t>Rue</t>
  </si>
  <si>
    <t>Nr</t>
  </si>
  <si>
    <t>CP</t>
  </si>
  <si>
    <t>Date de naissance</t>
  </si>
  <si>
    <t>Âge</t>
  </si>
  <si>
    <t>Pays d'origine</t>
  </si>
  <si>
    <t>Nombre d'enfants</t>
  </si>
  <si>
    <t>Date de sortie</t>
  </si>
  <si>
    <t>Rue Grande</t>
  </si>
  <si>
    <t>Service</t>
  </si>
  <si>
    <t>Direction</t>
  </si>
  <si>
    <t>Secrétariat</t>
  </si>
  <si>
    <t>Gestion dossier</t>
  </si>
  <si>
    <t>Ressources humaines</t>
  </si>
  <si>
    <t>Informatique</t>
  </si>
  <si>
    <t>Comptabilité</t>
  </si>
  <si>
    <t>Entretien</t>
  </si>
  <si>
    <t>À partir des données de la feuille 'Datas', construire pas à pas un tableau de bord attractif qui reprend les différents éléments suivants :</t>
  </si>
  <si>
    <t>1)</t>
  </si>
  <si>
    <t>Salaire</t>
  </si>
  <si>
    <t>Total général</t>
  </si>
  <si>
    <t>Commune</t>
  </si>
  <si>
    <t>Services</t>
  </si>
  <si>
    <t>Âge moyen</t>
  </si>
  <si>
    <t>Masse salariale</t>
  </si>
  <si>
    <t>Salaire moyen</t>
  </si>
  <si>
    <t>Nombre d'employés</t>
  </si>
  <si>
    <t>2)</t>
  </si>
  <si>
    <t>3)</t>
  </si>
  <si>
    <t>Créez un TCD (TCD1) qui reprend par service le nombre d'employés, l'âge moyen, la masse salariale et le salaire moyen</t>
  </si>
  <si>
    <t>Ajoutez des segments qui permettent d'afficher les graphiques selon des filtres par segment</t>
  </si>
  <si>
    <t>4)</t>
  </si>
  <si>
    <t>5)</t>
  </si>
  <si>
    <t>Nombre de femmes</t>
  </si>
  <si>
    <t>Nombre d'hommes</t>
  </si>
  <si>
    <t>Ajoutez des indicateurs d'analyse qui correspondent aux datas des TCD</t>
  </si>
  <si>
    <t>6)</t>
  </si>
  <si>
    <t>Créez 3 nouveaux TCD</t>
  </si>
  <si>
    <t>=&gt; Répartition H / F</t>
  </si>
  <si>
    <t>=&gt; Nombre d'arrivée par trimestre</t>
  </si>
  <si>
    <t>=&gt; Nombre d'employés par tranche d'âge</t>
  </si>
  <si>
    <t>=&gt; En utilisant des cellules</t>
  </si>
  <si>
    <t>=&gt; En utilisant des formes</t>
  </si>
  <si>
    <t>Trimestre2</t>
  </si>
  <si>
    <t>Trimestre3</t>
  </si>
  <si>
    <t>Trimestre4</t>
  </si>
  <si>
    <t>20-29</t>
  </si>
  <si>
    <t>30-39</t>
  </si>
  <si>
    <t>40-49</t>
  </si>
  <si>
    <t>50-59</t>
  </si>
  <si>
    <t>60-69</t>
  </si>
  <si>
    <t>70-79</t>
  </si>
  <si>
    <t>Salaire h/f</t>
  </si>
  <si>
    <t>Retour</t>
  </si>
  <si>
    <t/>
  </si>
  <si>
    <t>7)</t>
  </si>
  <si>
    <t>À partir de ces TCD, créez des graphiques que vous placez sur la feuille Tableau_Bord</t>
  </si>
  <si>
    <t>À partir de ces 2 TCD, créez 2 graphiques que vous placez sur la feuille Tableau_Bord</t>
  </si>
  <si>
    <t>Ouvrier</t>
  </si>
  <si>
    <t>Recopiez le TCD1 et modifiez-le de façon à avoir uniquement le nombre d'employés par service sur le 2ème TCD et la masse salariale par service sur le 3ème TCD</t>
  </si>
  <si>
    <t>Rue du Choix</t>
  </si>
  <si>
    <t>Nombre de pays d'origine distincts</t>
  </si>
  <si>
    <t>Étiquettes de lignes</t>
  </si>
  <si>
    <t>Via un TCD, obtenir le nombre de pays distinct par sexe</t>
  </si>
  <si>
    <t>Pays dans lesquels, il y a des :</t>
  </si>
  <si>
    <t>NB : La liste des pays distincts est obtenue avec la fonction 'unique'. La fonction 'Trier' permet de les classer par ordre alphabétique</t>
  </si>
  <si>
    <t>Nombre de pays distincts total :</t>
  </si>
  <si>
    <t>Vérification en utilisant des fonctions</t>
  </si>
  <si>
    <t>Ceci est réalisé en utilisant l'opération 'Total Distinct'</t>
  </si>
  <si>
    <t>8)</t>
  </si>
  <si>
    <t>TCD4_Solution</t>
  </si>
  <si>
    <t>Créez un TCD qui permet d'obtenir le nombre de pays d'origine distinct</t>
  </si>
  <si>
    <t>Vérifiez votre résultat en utilisant des fonctions "classiques"</t>
  </si>
  <si>
    <t>Nombre de pays distincts par sexe :</t>
  </si>
  <si>
    <t>9)</t>
  </si>
  <si>
    <t>TCD1_Solution</t>
  </si>
  <si>
    <t>TCD2_Solution</t>
  </si>
  <si>
    <t>Tableau_Bord_Solution</t>
  </si>
  <si>
    <t>TCD3_Solution</t>
  </si>
  <si>
    <t>NB1 : L'exercice sera réalisé sous la solution. Celle-ci sera utilisée afin de visualiser le résultat à obtenir</t>
  </si>
  <si>
    <t>NB2 : La réalisation du tableau de bord se fera sur la feuille 'Tableau_bord'</t>
  </si>
  <si>
    <t xml:space="preserve">Cette opération n'est disponible que si on ajoute le tableau de données au modèle </t>
  </si>
  <si>
    <t>Divorcé(e)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</si>
</sst>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Aptos Narrow"/>
      <family val="2"/>
      <scheme val="minor"/>
    </font>
    <font>
      <sz val="12"/>
      <color theme="3" tint="0.499984740745262"/>
      <name val="Aptos Narrow"/>
      <family val="2"/>
      <scheme val="minor"/>
    </font>
    <font>
      <b/>
      <sz val="16"/>
      <color theme="3" tint="0.49998474074526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0" fontId="1" fillId="0" borderId="3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0" fillId="0" borderId="0" xfId="0" quotePrefix="1"/>
    <xf numFmtId="165" fontId="0" fillId="0" borderId="0" xfId="0" applyNumberFormat="1"/>
    <xf numFmtId="0" fontId="4" fillId="0" borderId="0" xfId="1"/>
    <xf numFmtId="0" fontId="4" fillId="2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/>
    <xf numFmtId="0" fontId="6" fillId="2" borderId="0" xfId="0" applyFont="1" applyFill="1"/>
  </cellXfs>
  <cellStyles count="2">
    <cellStyle name="Lien hypertexte" xfId="1" builtinId="8"/>
    <cellStyle name="Normal" xfId="0" builtinId="0"/>
  </cellStyles>
  <dxfs count="12"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</dxfs>
  <tableStyles count="1" defaultTableStyle="TableStyleMedium2" defaultPivotStyle="PivotStyleLight16">
    <tableStyle name="Style de segment 1" pivot="0" table="0" count="1" xr9:uid="{1F5AD19F-2A33-4F67-98A3-79A0BC1FDEA2}"/>
  </tableStyles>
  <extLst>
    <ext xmlns:x14="http://schemas.microsoft.com/office/spreadsheetml/2009/9/main" uri="{46F421CA-312F-682f-3DD2-61675219B42D}">
      <x14:dxfs count="1">
        <dxf>
          <fill>
            <patternFill>
              <bgColor theme="4" tint="0.7999816888943144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Style de segment 1">
          <x14:slicerStyleElements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07/relationships/slicerCache" Target="slicerCaches/slicerCache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pivotCacheDefinition" Target="pivotCache/pivotCacheDefinition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[MDM-Exercice03.xlsx]TCD2_Solution!Tableau croisé dynamique9</c:name>
    <c:fmtId val="2"/>
  </c:pivotSource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2">
                    <a:lumMod val="50000"/>
                    <a:lumOff val="50000"/>
                  </a:schemeClr>
                </a:solidFill>
              </a:rPr>
              <a:t>Graphique 1 : Nombre</a:t>
            </a:r>
            <a:r>
              <a:rPr lang="en-US" sz="1200" baseline="0">
                <a:solidFill>
                  <a:schemeClr val="tx2">
                    <a:lumMod val="50000"/>
                    <a:lumOff val="50000"/>
                  </a:schemeClr>
                </a:solidFill>
              </a:rPr>
              <a:t> d'employés par service</a:t>
            </a:r>
            <a:endParaRPr lang="en-US" sz="1200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7.6041119860017544E-3"/>
          <c:y val="3.00925925925925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200" b="0" i="0" u="none" strike="noStrike" kern="1200" spc="0" baseline="0">
              <a:solidFill>
                <a:schemeClr val="tx2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TCD2_Solution!$I$4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TCD2_Solution!$H$5:$H$13</c:f>
              <c:strCache>
                <c:ptCount val="8"/>
                <c:pt idx="0">
                  <c:v>Comptabilité</c:v>
                </c:pt>
                <c:pt idx="1">
                  <c:v>Direction</c:v>
                </c:pt>
                <c:pt idx="2">
                  <c:v>Entretien</c:v>
                </c:pt>
                <c:pt idx="3">
                  <c:v>Gestion dossier</c:v>
                </c:pt>
                <c:pt idx="4">
                  <c:v>Informatique</c:v>
                </c:pt>
                <c:pt idx="5">
                  <c:v>Ressources humaines</c:v>
                </c:pt>
                <c:pt idx="6">
                  <c:v>Secrétariat</c:v>
                </c:pt>
                <c:pt idx="7">
                  <c:v>Ouvrier</c:v>
                </c:pt>
              </c:strCache>
            </c:strRef>
          </c:cat>
          <c:val>
            <c:numRef>
              <c:f>TCD2_Solution!$I$5:$I$13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25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C-48D8-B583-061A1D81C8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235170976"/>
        <c:axId val="1235170496"/>
      </c:barChart>
      <c:catAx>
        <c:axId val="12351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170496"/>
        <c:crosses val="autoZero"/>
        <c:auto val="1"/>
        <c:lblAlgn val="ctr"/>
        <c:lblOffset val="100"/>
        <c:noMultiLvlLbl val="0"/>
      </c:catAx>
      <c:valAx>
        <c:axId val="123517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517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[MDM-Exercice03.xlsx]TCD2_Solution!Tableau croisé dynamique10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2">
                    <a:lumMod val="50000"/>
                    <a:lumOff val="50000"/>
                  </a:schemeClr>
                </a:solidFill>
              </a:rPr>
              <a:t>Graphique 2 : Masse salariale par service</a:t>
            </a:r>
          </a:p>
        </c:rich>
      </c:tx>
      <c:layout>
        <c:manualLayout>
          <c:xMode val="edge"/>
          <c:yMode val="edge"/>
          <c:x val="2.0485564304461943E-3"/>
          <c:y val="5.879629629629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TCD2_Solution!$L$4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TCD2_Solution!$K$5:$K$13</c:f>
              <c:strCache>
                <c:ptCount val="8"/>
                <c:pt idx="0">
                  <c:v>Comptabilité</c:v>
                </c:pt>
                <c:pt idx="1">
                  <c:v>Direction</c:v>
                </c:pt>
                <c:pt idx="2">
                  <c:v>Entretien</c:v>
                </c:pt>
                <c:pt idx="3">
                  <c:v>Gestion dossier</c:v>
                </c:pt>
                <c:pt idx="4">
                  <c:v>Informatique</c:v>
                </c:pt>
                <c:pt idx="5">
                  <c:v>Ressources humaines</c:v>
                </c:pt>
                <c:pt idx="6">
                  <c:v>Secrétariat</c:v>
                </c:pt>
                <c:pt idx="7">
                  <c:v>Ouvrier</c:v>
                </c:pt>
              </c:strCache>
            </c:strRef>
          </c:cat>
          <c:val>
            <c:numRef>
              <c:f>TCD2_Solution!$L$5:$L$13</c:f>
              <c:numCache>
                <c:formatCode>#,##0.00\ "€"</c:formatCode>
                <c:ptCount val="8"/>
                <c:pt idx="0">
                  <c:v>29200</c:v>
                </c:pt>
                <c:pt idx="1">
                  <c:v>33600</c:v>
                </c:pt>
                <c:pt idx="2">
                  <c:v>11000</c:v>
                </c:pt>
                <c:pt idx="3">
                  <c:v>68750</c:v>
                </c:pt>
                <c:pt idx="4">
                  <c:v>55500</c:v>
                </c:pt>
                <c:pt idx="5">
                  <c:v>46800</c:v>
                </c:pt>
                <c:pt idx="6">
                  <c:v>29000</c:v>
                </c:pt>
                <c:pt idx="7">
                  <c:v>36400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9CC-8136-04FC1BF0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64814448"/>
        <c:axId val="764816368"/>
      </c:barChart>
      <c:catAx>
        <c:axId val="76481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816368"/>
        <c:crosses val="autoZero"/>
        <c:auto val="1"/>
        <c:lblAlgn val="ctr"/>
        <c:lblOffset val="100"/>
        <c:noMultiLvlLbl val="0"/>
      </c:catAx>
      <c:valAx>
        <c:axId val="764816368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6481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[MDM-Exercice03.xlsx]TCD3_Solution!Tableau croisé dynamique4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200">
                <a:solidFill>
                  <a:schemeClr val="tx2">
                    <a:lumMod val="50000"/>
                    <a:lumOff val="50000"/>
                  </a:schemeClr>
                </a:solidFill>
              </a:rPr>
              <a:t>Graphique</a:t>
            </a:r>
            <a:r>
              <a:rPr lang="fr-BE" sz="1200" baseline="0">
                <a:solidFill>
                  <a:schemeClr val="tx2">
                    <a:lumMod val="50000"/>
                    <a:lumOff val="50000"/>
                  </a:schemeClr>
                </a:solidFill>
              </a:rPr>
              <a:t> 4 : Pourcentage h et f</a:t>
            </a:r>
            <a:endParaRPr lang="fr-BE" sz="1200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9.7852541159627812E-3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833333333333334"/>
              <c:y val="-4.16666666666666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772727272727273"/>
              <c:y val="4.136648745519609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TCD3_Solution!$C$6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08-4B04-A3AF-3E40D116F190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08-4B04-A3AF-3E40D116F190}"/>
              </c:ext>
            </c:extLst>
          </c:dPt>
          <c:dLbls>
            <c:dLbl>
              <c:idx val="0"/>
              <c:layout>
                <c:manualLayout>
                  <c:x val="0.10833333333333334"/>
                  <c:y val="-4.1666666666666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8-4B04-A3AF-3E40D116F190}"/>
                </c:ext>
              </c:extLst>
            </c:dLbl>
            <c:dLbl>
              <c:idx val="1"/>
              <c:layout>
                <c:manualLayout>
                  <c:x val="-0.1772727272727273"/>
                  <c:y val="4.136648745519609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8-4B04-A3AF-3E40D116F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TCD3_Solution!$B$7:$B$9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TCD3_Solution!$C$7:$C$9</c:f>
              <c:numCache>
                <c:formatCode>General</c:formatCode>
                <c:ptCount val="2"/>
                <c:pt idx="0">
                  <c:v>14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8-4B04-A3AF-3E40D116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[MDM-Exercice03.xlsx]TCD3_Solution!Tableau croisé dynamique9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lang="en-US"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Graphique 3 : Nombre d'engagements par trimestre</a:t>
            </a:r>
          </a:p>
        </c:rich>
      </c:tx>
      <c:layout>
        <c:manualLayout>
          <c:xMode val="edge"/>
          <c:yMode val="edge"/>
          <c:x val="9.374453193350830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n-US" sz="1200" b="0" i="0" u="none" strike="noStrike" kern="1200" spc="0" baseline="0">
              <a:solidFill>
                <a:schemeClr val="tx2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TCD3_Solution!$F$6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TCD3_Solution!$E$7:$E$10</c:f>
              <c:strCache>
                <c:ptCount val="3"/>
                <c:pt idx="0">
                  <c:v>Trimestre2</c:v>
                </c:pt>
                <c:pt idx="1">
                  <c:v>Trimestre3</c:v>
                </c:pt>
                <c:pt idx="2">
                  <c:v>Trimestre4</c:v>
                </c:pt>
              </c:strCache>
            </c:strRef>
          </c:cat>
          <c:val>
            <c:numRef>
              <c:f>TCD3_Solution!$F$7:$F$10</c:f>
              <c:numCache>
                <c:formatCode>General</c:formatCode>
                <c:ptCount val="3"/>
                <c:pt idx="0">
                  <c:v>61</c:v>
                </c:pt>
                <c:pt idx="1">
                  <c:v>23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6-477C-BB12-738756CBB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304878272"/>
        <c:axId val="1304878752"/>
      </c:barChart>
      <c:catAx>
        <c:axId val="13048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878752"/>
        <c:crosses val="autoZero"/>
        <c:auto val="1"/>
        <c:lblAlgn val="ctr"/>
        <c:lblOffset val="100"/>
        <c:noMultiLvlLbl val="0"/>
      </c:catAx>
      <c:valAx>
        <c:axId val="130487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48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[MDM-Exercice03.xlsx]TCD3_Solution!Tableau croisé dynamique10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BE"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200" b="0" i="0" u="none" strike="noStrike" kern="1200" spc="0" baseline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Salaire moyen par sexe</a:t>
            </a:r>
          </a:p>
        </c:rich>
      </c:tx>
      <c:layout>
        <c:manualLayout>
          <c:xMode val="edge"/>
          <c:yMode val="edge"/>
          <c:x val="1.0507741347905112E-3"/>
          <c:y val="1.1642830949761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BE" sz="1200" b="0" i="0" u="none" strike="noStrike" kern="1200" spc="0" baseline="0">
              <a:solidFill>
                <a:schemeClr val="tx2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1.4458105646630236E-2"/>
              <c:y val="-1.7464246424642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5.7832422586522004E-3"/>
              <c:y val="-4.074990832416575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2.6024590163934425E-2"/>
              <c:y val="-3.492849284928492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1.0602488326678944E-16"/>
              <c:y val="-2.910707737440421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5.4940801457195008E-2"/>
              <c:y val="6.8499266593326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>
                      <a:lumMod val="20000"/>
                      <a:lumOff val="8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;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TCD3_Solution!$I$6:$I$7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TCD3_Solution!$H$8:$H$14</c:f>
              <c:strCache>
                <c:ptCount val="6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</c:strCache>
            </c:strRef>
          </c:cat>
          <c:val>
            <c:numRef>
              <c:f>TCD3_Solution!$I$8:$I$14</c:f>
              <c:numCache>
                <c:formatCode>#,##0\ "€"</c:formatCode>
                <c:ptCount val="6"/>
                <c:pt idx="0">
                  <c:v>3150</c:v>
                </c:pt>
                <c:pt idx="1">
                  <c:v>3700</c:v>
                </c:pt>
                <c:pt idx="2">
                  <c:v>3500</c:v>
                </c:pt>
                <c:pt idx="3">
                  <c:v>3430</c:v>
                </c:pt>
                <c:pt idx="4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7-471C-9C68-FA539242D212}"/>
            </c:ext>
          </c:extLst>
        </c:ser>
        <c:ser>
          <c:idx val="1"/>
          <c:order val="1"/>
          <c:tx>
            <c:strRef>
              <c:f>TCD3_Solution!$J$6:$J$7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#,##0\ &quot;€&quot;;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TCD3_Solution!$H$8:$H$14</c:f>
              <c:strCache>
                <c:ptCount val="6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</c:strCache>
            </c:strRef>
          </c:cat>
          <c:val>
            <c:numRef>
              <c:f>TCD3_Solution!$J$8:$J$14</c:f>
              <c:numCache>
                <c:formatCode>#,##0\ "€"</c:formatCode>
                <c:ptCount val="6"/>
                <c:pt idx="0">
                  <c:v>-3700</c:v>
                </c:pt>
                <c:pt idx="1">
                  <c:v>-3175</c:v>
                </c:pt>
                <c:pt idx="2">
                  <c:v>-3083.8709677419356</c:v>
                </c:pt>
                <c:pt idx="3">
                  <c:v>-3310.344827586207</c:v>
                </c:pt>
                <c:pt idx="4">
                  <c:v>-3055</c:v>
                </c:pt>
                <c:pt idx="5">
                  <c:v>-2600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4-4EA8-9931-597351814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07446944"/>
        <c:axId val="1407437344"/>
      </c:barChart>
      <c:catAx>
        <c:axId val="140744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7437344"/>
        <c:crosses val="autoZero"/>
        <c:auto val="1"/>
        <c:lblAlgn val="ctr"/>
        <c:lblOffset val="100"/>
        <c:noMultiLvlLbl val="0"/>
      </c:catAx>
      <c:valAx>
        <c:axId val="1407437344"/>
        <c:scaling>
          <c:orientation val="minMax"/>
        </c:scaling>
        <c:delete val="1"/>
        <c:axPos val="b"/>
        <c:numFmt formatCode="#,##0\ &quot;€&quot;" sourceLinked="1"/>
        <c:majorTickMark val="out"/>
        <c:minorTickMark val="none"/>
        <c:tickLblPos val="nextTo"/>
        <c:crossAx val="14074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10.svg"/><Relationship Id="rId3" Type="http://schemas.openxmlformats.org/officeDocument/2006/relationships/image" Target="../media/image5.png"/><Relationship Id="rId7" Type="http://schemas.openxmlformats.org/officeDocument/2006/relationships/chart" Target="../charts/chart3.xml"/><Relationship Id="rId12" Type="http://schemas.openxmlformats.org/officeDocument/2006/relationships/image" Target="../media/image9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11" Type="http://schemas.openxmlformats.org/officeDocument/2006/relationships/image" Target="../media/image8.svg"/><Relationship Id="rId5" Type="http://schemas.openxmlformats.org/officeDocument/2006/relationships/chart" Target="../charts/chart1.xml"/><Relationship Id="rId10" Type="http://schemas.openxmlformats.org/officeDocument/2006/relationships/image" Target="../media/image7.png"/><Relationship Id="rId4" Type="http://schemas.openxmlformats.org/officeDocument/2006/relationships/image" Target="../media/image6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9</xdr:row>
      <xdr:rowOff>15240</xdr:rowOff>
    </xdr:from>
    <xdr:to>
      <xdr:col>3</xdr:col>
      <xdr:colOff>769102</xdr:colOff>
      <xdr:row>22</xdr:row>
      <xdr:rowOff>75895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DCE3D3-B3FB-0D47-0E1A-77CAB263B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" y="1112520"/>
          <a:ext cx="4144762" cy="2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3</xdr:col>
      <xdr:colOff>609100</xdr:colOff>
      <xdr:row>47</xdr:row>
      <xdr:rowOff>37706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A89D28-59EF-39EF-178E-11598C92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1" y="4937760"/>
          <a:ext cx="4007619" cy="3146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80426</xdr:colOff>
      <xdr:row>19</xdr:row>
      <xdr:rowOff>43458</xdr:rowOff>
    </xdr:from>
    <xdr:to>
      <xdr:col>19</xdr:col>
      <xdr:colOff>167640</xdr:colOff>
      <xdr:row>20</xdr:row>
      <xdr:rowOff>129540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4CF740EF-390C-00F4-C53A-678383AAD4A4}"/>
            </a:ext>
          </a:extLst>
        </xdr:cNvPr>
        <xdr:cNvGrpSpPr>
          <a:grpSpLocks noChangeAspect="1"/>
        </xdr:cNvGrpSpPr>
      </xdr:nvGrpSpPr>
      <xdr:grpSpPr>
        <a:xfrm>
          <a:off x="9254906" y="3655338"/>
          <a:ext cx="277714" cy="268962"/>
          <a:chOff x="7983840" y="2171700"/>
          <a:chExt cx="944160" cy="914400"/>
        </a:xfrm>
      </xdr:grpSpPr>
      <xdr:pic>
        <xdr:nvPicPr>
          <xdr:cNvPr id="10" name="Graphique 9" descr="Femme avec un remplissage uni">
            <a:extLst>
              <a:ext uri="{FF2B5EF4-FFF2-40B4-BE49-F238E27FC236}">
                <a16:creationId xmlns:a16="http://schemas.microsoft.com/office/drawing/2014/main" id="{7DFB65BF-EEC3-28BA-CCC6-47F2D85F0D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rcRect l="49139" r="-320"/>
          <a:stretch/>
        </xdr:blipFill>
        <xdr:spPr>
          <a:xfrm>
            <a:off x="8460000" y="2171700"/>
            <a:ext cx="468000" cy="914400"/>
          </a:xfrm>
          <a:prstGeom prst="rect">
            <a:avLst/>
          </a:prstGeom>
        </xdr:spPr>
      </xdr:pic>
      <xdr:pic>
        <xdr:nvPicPr>
          <xdr:cNvPr id="12" name="Graphique 11" descr="Homme avec un remplissage uni">
            <a:extLst>
              <a:ext uri="{FF2B5EF4-FFF2-40B4-BE49-F238E27FC236}">
                <a16:creationId xmlns:a16="http://schemas.microsoft.com/office/drawing/2014/main" id="{7658A2B7-0521-C82E-D51E-E3728B04EA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rcRect l="55" r="48764"/>
          <a:stretch/>
        </xdr:blipFill>
        <xdr:spPr>
          <a:xfrm>
            <a:off x="7983840" y="2171700"/>
            <a:ext cx="468000" cy="914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7</xdr:row>
      <xdr:rowOff>0</xdr:rowOff>
    </xdr:from>
    <xdr:to>
      <xdr:col>23</xdr:col>
      <xdr:colOff>243300</xdr:colOff>
      <xdr:row>30</xdr:row>
      <xdr:rowOff>148320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5A56186B-0E04-36FB-4D3E-77BBBA229477}"/>
            </a:ext>
          </a:extLst>
        </xdr:cNvPr>
        <xdr:cNvGrpSpPr/>
      </xdr:nvGrpSpPr>
      <xdr:grpSpPr>
        <a:xfrm>
          <a:off x="281940" y="1417320"/>
          <a:ext cx="11292300" cy="4354560"/>
          <a:chOff x="281940" y="685800"/>
          <a:chExt cx="11292300" cy="4354560"/>
        </a:xfrm>
      </xdr:grpSpPr>
      <xdr:graphicFrame macro="">
        <xdr:nvGraphicFramePr>
          <xdr:cNvPr id="2" name="Graphique 1">
            <a:extLst>
              <a:ext uri="{FF2B5EF4-FFF2-40B4-BE49-F238E27FC236}">
                <a16:creationId xmlns:a16="http://schemas.microsoft.com/office/drawing/2014/main" id="{AB66F359-8EF0-4F80-A483-26211AC90E73}"/>
              </a:ext>
            </a:extLst>
          </xdr:cNvPr>
          <xdr:cNvGraphicFramePr>
            <a:graphicFrameLocks/>
          </xdr:cNvGraphicFramePr>
        </xdr:nvGraphicFramePr>
        <xdr:xfrm>
          <a:off x="3041339" y="685800"/>
          <a:ext cx="4212000" cy="218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604A51DA-D1AD-497C-96BD-CEF3562EA857}"/>
              </a:ext>
            </a:extLst>
          </xdr:cNvPr>
          <xdr:cNvGraphicFramePr>
            <a:graphicFrameLocks/>
          </xdr:cNvGraphicFramePr>
        </xdr:nvGraphicFramePr>
        <xdr:xfrm>
          <a:off x="3041339" y="2855220"/>
          <a:ext cx="4212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Sexe">
                <a:extLst>
                  <a:ext uri="{FF2B5EF4-FFF2-40B4-BE49-F238E27FC236}">
                    <a16:creationId xmlns:a16="http://schemas.microsoft.com/office/drawing/2014/main" id="{74F52702-2D91-4CFA-AFA0-7A6CFE9E871E}"/>
                  </a:ext>
                </a:extLst>
              </xdr:cNvPr>
              <xdr:cNvGraphicFramePr/>
            </xdr:nvGraphicFramePr>
            <xdr:xfrm>
              <a:off x="281941" y="685800"/>
              <a:ext cx="2520000" cy="648000"/>
            </xdr:xfrm>
            <a:graphic>
              <a:graphicData uri="http://schemas.microsoft.com/office/drawing/2010/slicer">
                <sle:slicer xmlns:sle="http://schemas.microsoft.com/office/drawing/2010/slicer" name="Sex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81941" y="685800"/>
                <a:ext cx="2520000" cy="64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BE" sz="1100"/>
  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Service">
                <a:extLst>
                  <a:ext uri="{FF2B5EF4-FFF2-40B4-BE49-F238E27FC236}">
                    <a16:creationId xmlns:a16="http://schemas.microsoft.com/office/drawing/2014/main" id="{DD260DB0-9B97-4483-8B04-33C0C670D00A}"/>
                  </a:ext>
                </a:extLst>
              </xdr:cNvPr>
              <xdr:cNvGraphicFramePr/>
            </xdr:nvGraphicFramePr>
            <xdr:xfrm>
              <a:off x="281940" y="1333800"/>
              <a:ext cx="2520000" cy="1533600"/>
            </xdr:xfrm>
            <a:graphic>
              <a:graphicData uri="http://schemas.microsoft.com/office/drawing/2010/slicer">
                <sle:slicer xmlns:sle="http://schemas.microsoft.com/office/drawing/2010/slicer" name="Servic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81940" y="1333800"/>
                <a:ext cx="2520000" cy="15336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BE" sz="1100"/>
  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  </a:r>
              </a:p>
            </xdr:txBody>
          </xdr:sp>
        </mc:Fallback>
      </mc:AlternateContent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8F816126-8CA8-0FA2-90D3-A767C90381F1}"/>
              </a:ext>
            </a:extLst>
          </xdr:cNvPr>
          <xdr:cNvGrpSpPr/>
        </xdr:nvGrpSpPr>
        <xdr:grpSpPr>
          <a:xfrm>
            <a:off x="281940" y="2880360"/>
            <a:ext cx="2514600" cy="2160000"/>
            <a:chOff x="281940" y="2880360"/>
            <a:chExt cx="2514600" cy="2232000"/>
          </a:xfrm>
        </xdr:grpSpPr>
        <xdr:graphicFrame macro="">
          <xdr:nvGraphicFramePr>
            <xdr:cNvPr id="8" name="Graphique 7">
              <a:extLst>
                <a:ext uri="{FF2B5EF4-FFF2-40B4-BE49-F238E27FC236}">
                  <a16:creationId xmlns:a16="http://schemas.microsoft.com/office/drawing/2014/main" id="{3E2BE4DB-8396-43F1-AE25-342E1514FCB5}"/>
                </a:ext>
              </a:extLst>
            </xdr:cNvPr>
            <xdr:cNvGraphicFramePr>
              <a:graphicFrameLocks/>
            </xdr:cNvGraphicFramePr>
          </xdr:nvGraphicFramePr>
          <xdr:xfrm>
            <a:off x="281940" y="2880360"/>
            <a:ext cx="2514600" cy="223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pSp>
          <xdr:nvGrpSpPr>
            <xdr:cNvPr id="14" name="Groupe 13">
              <a:extLst>
                <a:ext uri="{FF2B5EF4-FFF2-40B4-BE49-F238E27FC236}">
                  <a16:creationId xmlns:a16="http://schemas.microsoft.com/office/drawing/2014/main" id="{98C501D2-CDB0-4FA8-804D-DA619E5B7896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295762" y="3929634"/>
              <a:ext cx="472078" cy="457200"/>
              <a:chOff x="7968600" y="2502408"/>
              <a:chExt cx="944160" cy="914400"/>
            </a:xfrm>
          </xdr:grpSpPr>
          <xdr:pic>
            <xdr:nvPicPr>
              <xdr:cNvPr id="15" name="Graphique 14" descr="Femme avec un remplissage uni">
                <a:extLst>
                  <a:ext uri="{FF2B5EF4-FFF2-40B4-BE49-F238E27FC236}">
                    <a16:creationId xmlns:a16="http://schemas.microsoft.com/office/drawing/2014/main" id="{B20E5404-20A4-D6BB-B468-9F1821AC292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rcRect l="49139" r="-320"/>
              <a:stretch/>
            </xdr:blipFill>
            <xdr:spPr>
              <a:xfrm>
                <a:off x="8444760" y="2502408"/>
                <a:ext cx="468000" cy="914400"/>
              </a:xfrm>
              <a:prstGeom prst="rect">
                <a:avLst/>
              </a:prstGeom>
            </xdr:spPr>
          </xdr:pic>
          <xdr:pic>
            <xdr:nvPicPr>
              <xdr:cNvPr id="16" name="Graphique 15" descr="Homme avec un remplissage uni">
                <a:extLst>
                  <a:ext uri="{FF2B5EF4-FFF2-40B4-BE49-F238E27FC236}">
                    <a16:creationId xmlns:a16="http://schemas.microsoft.com/office/drawing/2014/main" id="{86BF8D7F-63C0-DB4C-FC0C-99F3DB87282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rcRect l="55" r="48764"/>
              <a:stretch/>
            </xdr:blipFill>
            <xdr:spPr>
              <a:xfrm>
                <a:off x="7968600" y="2502408"/>
                <a:ext cx="468000" cy="914400"/>
              </a:xfrm>
              <a:prstGeom prst="rect">
                <a:avLst/>
              </a:prstGeom>
            </xdr:spPr>
          </xdr:pic>
        </xdr:grpSp>
      </xdr:grpSp>
      <xdr:graphicFrame macro="">
        <xdr:nvGraphicFramePr>
          <xdr:cNvPr id="19" name="Graphique 18">
            <a:extLst>
              <a:ext uri="{FF2B5EF4-FFF2-40B4-BE49-F238E27FC236}">
                <a16:creationId xmlns:a16="http://schemas.microsoft.com/office/drawing/2014/main" id="{E83EEAEB-274A-46FC-B95D-33AC2C372D06}"/>
              </a:ext>
            </a:extLst>
          </xdr:cNvPr>
          <xdr:cNvGraphicFramePr>
            <a:graphicFrameLocks/>
          </xdr:cNvGraphicFramePr>
        </xdr:nvGraphicFramePr>
        <xdr:xfrm>
          <a:off x="7254240" y="685800"/>
          <a:ext cx="4320000" cy="218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0" name="Graphique 19">
            <a:extLst>
              <a:ext uri="{FF2B5EF4-FFF2-40B4-BE49-F238E27FC236}">
                <a16:creationId xmlns:a16="http://schemas.microsoft.com/office/drawing/2014/main" id="{0EB03913-3053-4892-AE24-99368A2B6E70}"/>
              </a:ext>
            </a:extLst>
          </xdr:cNvPr>
          <xdr:cNvGraphicFramePr>
            <a:graphicFrameLocks/>
          </xdr:cNvGraphicFramePr>
        </xdr:nvGraphicFramePr>
        <xdr:xfrm>
          <a:off x="7254240" y="2855220"/>
          <a:ext cx="432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5</xdr:col>
      <xdr:colOff>472440</xdr:colOff>
      <xdr:row>3</xdr:row>
      <xdr:rowOff>15240</xdr:rowOff>
    </xdr:from>
    <xdr:to>
      <xdr:col>10</xdr:col>
      <xdr:colOff>475980</xdr:colOff>
      <xdr:row>6</xdr:row>
      <xdr:rowOff>150600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A88C0DF0-FC2A-61B7-010A-E5A52483D5D0}"/>
            </a:ext>
          </a:extLst>
        </xdr:cNvPr>
        <xdr:cNvGrpSpPr/>
      </xdr:nvGrpSpPr>
      <xdr:grpSpPr>
        <a:xfrm>
          <a:off x="3695700" y="701040"/>
          <a:ext cx="2160000" cy="684000"/>
          <a:chOff x="3040380" y="693420"/>
          <a:chExt cx="2160000" cy="684000"/>
        </a:xfrm>
      </xdr:grpSpPr>
      <xdr:sp macro="" textlink="">
        <xdr:nvSpPr>
          <xdr:cNvPr id="23" name="Rectangle : coins arrondis 22">
            <a:extLst>
              <a:ext uri="{FF2B5EF4-FFF2-40B4-BE49-F238E27FC236}">
                <a16:creationId xmlns:a16="http://schemas.microsoft.com/office/drawing/2014/main" id="{FB306CF1-0C73-E75B-8B8A-EE46630689B4}"/>
              </a:ext>
            </a:extLst>
          </xdr:cNvPr>
          <xdr:cNvSpPr/>
        </xdr:nvSpPr>
        <xdr:spPr>
          <a:xfrm>
            <a:off x="3040380" y="693420"/>
            <a:ext cx="2160000" cy="684000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BE" sz="1200">
                <a:solidFill>
                  <a:schemeClr val="tx2">
                    <a:lumMod val="50000"/>
                    <a:lumOff val="50000"/>
                  </a:schemeClr>
                </a:solidFill>
              </a:rPr>
              <a:t>Nombre total de pays distincts </a:t>
            </a:r>
          </a:p>
        </xdr:txBody>
      </xdr:sp>
      <xdr:sp macro="" textlink="TCD4_Solution!C28">
        <xdr:nvSpPr>
          <xdr:cNvPr id="29" name="ZoneTexte 28">
            <a:extLst>
              <a:ext uri="{FF2B5EF4-FFF2-40B4-BE49-F238E27FC236}">
                <a16:creationId xmlns:a16="http://schemas.microsoft.com/office/drawing/2014/main" id="{4A930C1A-9D46-14BA-F591-45E3A10F65D4}"/>
              </a:ext>
            </a:extLst>
          </xdr:cNvPr>
          <xdr:cNvSpPr txBox="1"/>
        </xdr:nvSpPr>
        <xdr:spPr>
          <a:xfrm>
            <a:off x="3078480" y="990600"/>
            <a:ext cx="20955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D637D40-501E-4296-A916-F75E1170F1DD}" type="TxLink">
              <a:rPr lang="en-US" sz="1100" b="0" i="0" u="none" strike="noStrike">
                <a:solidFill>
                  <a:schemeClr val="tx2">
                    <a:lumMod val="50000"/>
                    <a:lumOff val="50000"/>
                  </a:schemeClr>
                </a:solidFill>
                <a:latin typeface="Aptos Narrow"/>
              </a:rPr>
              <a:pPr algn="ctr"/>
              <a:t>29</a:t>
            </a:fld>
            <a:endParaRPr lang="fr-BE" sz="1100">
              <a:solidFill>
                <a:schemeClr val="tx2">
                  <a:lumMod val="50000"/>
                  <a:lumOff val="50000"/>
                </a:schemeClr>
              </a:solidFill>
            </a:endParaRPr>
          </a:p>
        </xdr:txBody>
      </xdr:sp>
    </xdr:grpSp>
    <xdr:clientData/>
  </xdr:twoCellAnchor>
  <xdr:twoCellAnchor>
    <xdr:from>
      <xdr:col>10</xdr:col>
      <xdr:colOff>781050</xdr:colOff>
      <xdr:row>3</xdr:row>
      <xdr:rowOff>15240</xdr:rowOff>
    </xdr:from>
    <xdr:to>
      <xdr:col>16</xdr:col>
      <xdr:colOff>731250</xdr:colOff>
      <xdr:row>6</xdr:row>
      <xdr:rowOff>150600</xdr:rowOff>
    </xdr:to>
    <xdr:grpSp>
      <xdr:nvGrpSpPr>
        <xdr:cNvPr id="33" name="Groupe 32">
          <a:extLst>
            <a:ext uri="{FF2B5EF4-FFF2-40B4-BE49-F238E27FC236}">
              <a16:creationId xmlns:a16="http://schemas.microsoft.com/office/drawing/2014/main" id="{55A53A30-FDE8-AF58-DC99-877DDC43ACB4}"/>
            </a:ext>
          </a:extLst>
        </xdr:cNvPr>
        <xdr:cNvGrpSpPr/>
      </xdr:nvGrpSpPr>
      <xdr:grpSpPr>
        <a:xfrm>
          <a:off x="6160770" y="701040"/>
          <a:ext cx="2160000" cy="684000"/>
          <a:chOff x="5246370" y="693420"/>
          <a:chExt cx="2160000" cy="684000"/>
        </a:xfrm>
      </xdr:grpSpPr>
      <xdr:sp macro="" textlink="">
        <xdr:nvSpPr>
          <xdr:cNvPr id="7" name="Rectangle : coins arrondis 6">
            <a:extLst>
              <a:ext uri="{FF2B5EF4-FFF2-40B4-BE49-F238E27FC236}">
                <a16:creationId xmlns:a16="http://schemas.microsoft.com/office/drawing/2014/main" id="{B49FDF68-25A8-BE3C-ACEB-A4A935EC7D4B}"/>
              </a:ext>
            </a:extLst>
          </xdr:cNvPr>
          <xdr:cNvSpPr/>
        </xdr:nvSpPr>
        <xdr:spPr>
          <a:xfrm>
            <a:off x="5246370" y="693420"/>
            <a:ext cx="2160000" cy="684000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BE" sz="1200">
                <a:solidFill>
                  <a:schemeClr val="tx2">
                    <a:lumMod val="50000"/>
                    <a:lumOff val="50000"/>
                  </a:schemeClr>
                </a:solidFill>
              </a:rPr>
              <a:t>Nombre de pays distincts des </a:t>
            </a:r>
          </a:p>
        </xdr:txBody>
      </xdr:sp>
      <xdr:pic>
        <xdr:nvPicPr>
          <xdr:cNvPr id="11" name="Graphique 10" descr="Profil femelle avec un remplissage uni">
            <a:extLst>
              <a:ext uri="{FF2B5EF4-FFF2-40B4-BE49-F238E27FC236}">
                <a16:creationId xmlns:a16="http://schemas.microsoft.com/office/drawing/2014/main" id="{D1CAFB64-5EBE-996A-0F1E-0652BA2CB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5593080" y="990600"/>
            <a:ext cx="360000" cy="360000"/>
          </a:xfrm>
          <a:prstGeom prst="rect">
            <a:avLst/>
          </a:prstGeom>
        </xdr:spPr>
      </xdr:pic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5845F86-4147-1259-DBCF-B59418504AA0}"/>
              </a:ext>
            </a:extLst>
          </xdr:cNvPr>
          <xdr:cNvSpPr/>
        </xdr:nvSpPr>
        <xdr:spPr>
          <a:xfrm>
            <a:off x="6248400" y="990600"/>
            <a:ext cx="36000" cy="360000"/>
          </a:xfrm>
          <a:prstGeom prst="rect">
            <a:avLst/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r-BE" sz="1100"/>
          </a:p>
        </xdr:txBody>
      </xdr:sp>
      <xdr:sp macro="" textlink="TCD4_Solution!C26">
        <xdr:nvSpPr>
          <xdr:cNvPr id="30" name="ZoneTexte 29">
            <a:extLst>
              <a:ext uri="{FF2B5EF4-FFF2-40B4-BE49-F238E27FC236}">
                <a16:creationId xmlns:a16="http://schemas.microsoft.com/office/drawing/2014/main" id="{F9CAA21A-532A-46CD-8243-05EF7F42FACE}"/>
              </a:ext>
            </a:extLst>
          </xdr:cNvPr>
          <xdr:cNvSpPr txBox="1"/>
        </xdr:nvSpPr>
        <xdr:spPr>
          <a:xfrm>
            <a:off x="6309360" y="990600"/>
            <a:ext cx="108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318C394-DB48-4DBE-8E9A-AB4B18B07AAF}" type="TxLink">
              <a:rPr lang="en-US" sz="1100" b="0" i="0" u="none" strike="noStrike">
                <a:solidFill>
                  <a:schemeClr val="tx2">
                    <a:lumMod val="50000"/>
                    <a:lumOff val="50000"/>
                  </a:schemeClr>
                </a:solidFill>
                <a:latin typeface="Aptos Narrow"/>
              </a:rPr>
              <a:pPr algn="ctr"/>
              <a:t>9</a:t>
            </a:fld>
            <a:endParaRPr lang="fr-BE" sz="1100">
              <a:solidFill>
                <a:schemeClr val="tx2">
                  <a:lumMod val="50000"/>
                  <a:lumOff val="50000"/>
                </a:schemeClr>
              </a:solidFill>
            </a:endParaRPr>
          </a:p>
        </xdr:txBody>
      </xdr:sp>
    </xdr:grpSp>
    <xdr:clientData/>
  </xdr:twoCellAnchor>
  <xdr:twoCellAnchor>
    <xdr:from>
      <xdr:col>17</xdr:col>
      <xdr:colOff>243840</xdr:colOff>
      <xdr:row>3</xdr:row>
      <xdr:rowOff>15240</xdr:rowOff>
    </xdr:from>
    <xdr:to>
      <xdr:col>22</xdr:col>
      <xdr:colOff>249420</xdr:colOff>
      <xdr:row>6</xdr:row>
      <xdr:rowOff>150600</xdr:rowOff>
    </xdr:to>
    <xdr:grpSp>
      <xdr:nvGrpSpPr>
        <xdr:cNvPr id="32" name="Groupe 31">
          <a:extLst>
            <a:ext uri="{FF2B5EF4-FFF2-40B4-BE49-F238E27FC236}">
              <a16:creationId xmlns:a16="http://schemas.microsoft.com/office/drawing/2014/main" id="{2A490730-0514-B5C5-19B5-42BB19C7F81F}"/>
            </a:ext>
          </a:extLst>
        </xdr:cNvPr>
        <xdr:cNvGrpSpPr/>
      </xdr:nvGrpSpPr>
      <xdr:grpSpPr>
        <a:xfrm>
          <a:off x="8625840" y="701040"/>
          <a:ext cx="2162040" cy="684000"/>
          <a:chOff x="7452360" y="693420"/>
          <a:chExt cx="2162040" cy="684000"/>
        </a:xfrm>
      </xdr:grpSpPr>
      <xdr:pic>
        <xdr:nvPicPr>
          <xdr:cNvPr id="21" name="Graphique 20" descr="Profil mâle avec un remplissage uni">
            <a:extLst>
              <a:ext uri="{FF2B5EF4-FFF2-40B4-BE49-F238E27FC236}">
                <a16:creationId xmlns:a16="http://schemas.microsoft.com/office/drawing/2014/main" id="{5C7DBD37-8CAA-A526-0C88-799EF6DE51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7792860" y="990600"/>
            <a:ext cx="360000" cy="360000"/>
          </a:xfrm>
          <a:prstGeom prst="rect">
            <a:avLst/>
          </a:prstGeom>
        </xdr:spPr>
      </xdr:pic>
      <xdr:sp macro="" textlink="">
        <xdr:nvSpPr>
          <xdr:cNvPr id="24" name="Rectangle : coins arrondis 23">
            <a:extLst>
              <a:ext uri="{FF2B5EF4-FFF2-40B4-BE49-F238E27FC236}">
                <a16:creationId xmlns:a16="http://schemas.microsoft.com/office/drawing/2014/main" id="{CD8F12D8-F0C4-7513-BCFA-10F673328572}"/>
              </a:ext>
            </a:extLst>
          </xdr:cNvPr>
          <xdr:cNvSpPr/>
        </xdr:nvSpPr>
        <xdr:spPr>
          <a:xfrm>
            <a:off x="7452360" y="693420"/>
            <a:ext cx="2160000" cy="684000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BE" sz="1200">
                <a:solidFill>
                  <a:schemeClr val="tx2">
                    <a:lumMod val="50000"/>
                    <a:lumOff val="50000"/>
                  </a:schemeClr>
                </a:solidFill>
              </a:rPr>
              <a:t>Nombre de pays distincts des 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1513BA29-0D98-4C13-B6E9-A87ADBAA282C}"/>
              </a:ext>
            </a:extLst>
          </xdr:cNvPr>
          <xdr:cNvSpPr/>
        </xdr:nvSpPr>
        <xdr:spPr>
          <a:xfrm>
            <a:off x="8458200" y="990600"/>
            <a:ext cx="36000" cy="360000"/>
          </a:xfrm>
          <a:prstGeom prst="rect">
            <a:avLst/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r-BE" sz="1100"/>
          </a:p>
        </xdr:txBody>
      </xdr:sp>
      <xdr:sp macro="" textlink="TCD4_Solution!C27">
        <xdr:nvSpPr>
          <xdr:cNvPr id="31" name="ZoneTexte 30">
            <a:extLst>
              <a:ext uri="{FF2B5EF4-FFF2-40B4-BE49-F238E27FC236}">
                <a16:creationId xmlns:a16="http://schemas.microsoft.com/office/drawing/2014/main" id="{126096FA-D503-489D-90B0-71B0B76F1F89}"/>
              </a:ext>
            </a:extLst>
          </xdr:cNvPr>
          <xdr:cNvSpPr txBox="1"/>
        </xdr:nvSpPr>
        <xdr:spPr>
          <a:xfrm>
            <a:off x="8534400" y="990600"/>
            <a:ext cx="108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6C977BF-9FB2-4E78-9A9D-9A1E6947C063}" type="TxLink">
              <a:rPr lang="en-US" sz="1100" b="0" i="0" u="none" strike="noStrike">
                <a:solidFill>
                  <a:schemeClr val="tx2">
                    <a:lumMod val="50000"/>
                    <a:lumOff val="50000"/>
                  </a:schemeClr>
                </a:solidFill>
                <a:latin typeface="Aptos Narrow"/>
              </a:rPr>
              <a:pPr algn="ctr"/>
              <a:t>27</a:t>
            </a:fld>
            <a:endParaRPr lang="fr-BE" sz="1100">
              <a:solidFill>
                <a:schemeClr val="tx2">
                  <a:lumMod val="50000"/>
                  <a:lumOff val="50000"/>
                </a:schemeClr>
              </a:solidFill>
            </a:endParaRP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459.45205266204" createdVersion="8" refreshedVersion="8" minRefreshableVersion="3" recordCount="97" xr:uid="{2BABF8D8-D1F8-4635-A52E-D95E79BE8D16}">
  <cacheSource type="worksheet">
    <worksheetSource name="Solution_BDD_Complète"/>
  </cacheSource>
  <cacheFields count="18">
    <cacheField name="Nom" numFmtId="0">
      <sharedItems/>
    </cacheField>
    <cacheField name="Date d'entrée" numFmtId="14">
      <sharedItems containsSemiMixedTypes="0" containsNonDate="0" containsDate="1" containsString="0" minDate="2010-04-01T00:00:00" maxDate="2011-01-01T00:00:00" count="42">
        <d v="2010-04-14T00:00:00"/>
        <d v="2010-04-20T00:00:00"/>
        <d v="2010-05-31T00:00:00"/>
        <d v="2010-05-12T00:00:00"/>
        <d v="2010-06-22T00:00:00"/>
        <d v="2010-05-04T00:00:00"/>
        <d v="2010-04-19T00:00:00"/>
        <d v="2010-06-14T00:00:00"/>
        <d v="2010-05-27T00:00:00"/>
        <d v="2010-05-07T00:00:00"/>
        <d v="2010-06-15T00:00:00"/>
        <d v="2010-07-06T00:00:00"/>
        <d v="2010-04-30T00:00:00"/>
        <d v="2010-07-13T00:00:00"/>
        <d v="2010-04-28T00:00:00"/>
        <d v="2010-05-10T00:00:00"/>
        <d v="2010-05-15T00:00:00"/>
        <d v="2010-04-23T00:00:00"/>
        <d v="2010-04-22T00:00:00"/>
        <d v="2010-04-26T00:00:00"/>
        <d v="2010-08-17T00:00:00"/>
        <d v="2010-08-23T00:00:00"/>
        <d v="2010-08-24T00:00:00"/>
        <d v="2010-08-20T00:00:00"/>
        <d v="2010-08-26T00:00:00"/>
        <d v="2010-08-30T00:00:00"/>
        <d v="2010-09-02T00:00:00"/>
        <d v="2010-09-06T00:00:00"/>
        <d v="2010-09-07T00:00:00"/>
        <d v="2010-09-28T00:00:00"/>
        <d v="2010-09-27T00:00:00"/>
        <d v="2010-10-01T00:00:00"/>
        <d v="2010-10-12T00:00:00"/>
        <d v="2010-10-08T00:00:00"/>
        <d v="2010-10-09T00:00:00"/>
        <d v="2010-10-10T00:00:00"/>
        <d v="2010-10-11T00:00:00"/>
        <d v="2010-04-01T00:00:00"/>
        <d v="2010-08-02T00:00:00"/>
        <d v="2010-12-12T00:00:00"/>
        <d v="2010-04-06T00:00:00"/>
        <d v="2010-12-31T00:00:00"/>
      </sharedItems>
      <fieldGroup par="17"/>
    </cacheField>
    <cacheField name="Date de sortie" numFmtId="0">
      <sharedItems containsNonDate="0" containsDate="1" containsString="0" containsBlank="1" minDate="2020-01-08T00:00:00" maxDate="2020-12-02T00:00:00"/>
    </cacheField>
    <cacheField name="Sexe" numFmtId="0">
      <sharedItems count="2">
        <s v="m"/>
        <s v="f"/>
      </sharedItems>
    </cacheField>
    <cacheField name="État civil" numFmtId="0">
      <sharedItems/>
    </cacheField>
    <cacheField name="Service" numFmtId="0">
      <sharedItems count="8">
        <s v="Direction"/>
        <s v="Secrétariat"/>
        <s v="Gestion dossier"/>
        <s v="Ressources humaines"/>
        <s v="Informatique"/>
        <s v="Comptabilité"/>
        <s v="Ouvrier"/>
        <s v="Entretien"/>
      </sharedItems>
    </cacheField>
    <cacheField name="Salaire" numFmtId="0">
      <sharedItems containsSemiMixedTypes="0" containsString="0" containsNumber="1" containsInteger="1" minValue="2200" maxValue="4200"/>
    </cacheField>
    <cacheField name="Salaire h/f" numFmtId="0">
      <sharedItems containsSemiMixedTypes="0" containsString="0" containsNumber="1" containsInteger="1" minValue="-4200" maxValue="4200"/>
    </cacheField>
    <cacheField name="Rue" numFmtId="0">
      <sharedItems/>
    </cacheField>
    <cacheField name="Nr" numFmtId="0">
      <sharedItems containsSemiMixedTypes="0" containsString="0" containsNumber="1" containsInteger="1" minValue="2" maxValue="856"/>
    </cacheField>
    <cacheField name="CP" numFmtId="0">
      <sharedItems containsSemiMixedTypes="0" containsString="0" containsNumber="1" containsInteger="1" minValue="1000" maxValue="3080"/>
    </cacheField>
    <cacheField name="Commune" numFmtId="0">
      <sharedItems/>
    </cacheField>
    <cacheField name="Province" numFmtId="0">
      <sharedItems/>
    </cacheField>
    <cacheField name="Date de naissance" numFmtId="14">
      <sharedItems containsSemiMixedTypes="0" containsNonDate="0" containsDate="1" containsString="0" minDate="1950-04-16T00:00:00" maxDate="2001-05-09T00:00:00"/>
    </cacheField>
    <cacheField name="Âge" numFmtId="0">
      <sharedItems containsSemiMixedTypes="0" containsString="0" containsNumber="1" containsInteger="1" minValue="23" maxValue="74" count="36">
        <n v="43"/>
        <n v="51"/>
        <n v="35"/>
        <n v="48"/>
        <n v="62"/>
        <n v="41"/>
        <n v="64"/>
        <n v="52"/>
        <n v="50"/>
        <n v="46"/>
        <n v="60"/>
        <n v="44"/>
        <n v="47"/>
        <n v="45"/>
        <n v="55"/>
        <n v="53"/>
        <n v="32"/>
        <n v="57"/>
        <n v="54"/>
        <n v="70"/>
        <n v="74"/>
        <n v="38"/>
        <n v="39"/>
        <n v="59"/>
        <n v="40"/>
        <n v="36"/>
        <n v="61"/>
        <n v="66"/>
        <n v="63"/>
        <n v="56"/>
        <n v="42"/>
        <n v="49"/>
        <n v="69"/>
        <n v="58"/>
        <n v="27"/>
        <n v="23"/>
      </sharedItems>
      <fieldGroup base="14">
        <rangePr autoStart="0" startNum="20" endNum="74" groupInterval="10"/>
        <groupItems count="8">
          <s v="&lt;20"/>
          <s v="20-29"/>
          <s v="30-39"/>
          <s v="40-49"/>
          <s v="50-59"/>
          <s v="60-69"/>
          <s v="70-79"/>
          <s v="&gt;80"/>
        </groupItems>
      </fieldGroup>
    </cacheField>
    <cacheField name="Pays d'origine" numFmtId="0">
      <sharedItems containsBlank="1"/>
    </cacheField>
    <cacheField name="Nombre d'enfants" numFmtId="0">
      <sharedItems containsString="0" containsBlank="1" containsNumber="1" containsInteger="1" minValue="1" maxValue="6"/>
    </cacheField>
    <cacheField name="Trimestres (Date d'entrée)" numFmtId="0" databaseField="0">
      <fieldGroup base="1">
        <rangePr groupBy="quarters" startDate="2010-04-01T00:00:00" endDate="2011-01-01T00:00:00"/>
        <groupItems count="6">
          <s v="&lt;01/04/2010"/>
          <s v="Trimestre1"/>
          <s v="Trimestre2"/>
          <s v="Trimestre3"/>
          <s v="Trimestre4"/>
          <s v="&gt;01/01/2011"/>
        </groupItems>
      </fieldGroup>
    </cacheField>
  </cacheFields>
  <extLst>
    <ext xmlns:x14="http://schemas.microsoft.com/office/spreadsheetml/2009/9/main" uri="{725AE2AE-9491-48be-B2B4-4EB974FC3084}">
      <x14:pivotCacheDefinition pivotCacheId="150275696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el Lambert" refreshedDate="45459.655603703701" backgroundQuery="1" createdVersion="8" refreshedVersion="8" minRefreshableVersion="3" recordCount="0" supportSubquery="1" supportAdvancedDrill="1" xr:uid="{3F5F36CB-C2CE-4AF3-967A-5A8D99692C57}">
  <cacheSource type="external" connectionId="1"/>
  <cacheFields count="2">
    <cacheField name="[Measures].[Total distinct de Pays d'origine]" caption="Total distinct de Pays d'origine" numFmtId="0" hierarchy="20" level="32767"/>
    <cacheField name="[Solution_BDD_Complète].[Sexe].[Sexe]" caption="Sexe" numFmtId="0" hierarchy="3" level="1">
      <sharedItems count="2">
        <s v="f"/>
        <s v="m"/>
      </sharedItems>
    </cacheField>
  </cacheFields>
  <cacheHierarchies count="21">
    <cacheHierarchy uniqueName="[Solution_BDD_Complète].[Nom]" caption="Nom" attribute="1" defaultMemberUniqueName="[Solution_BDD_Complète].[Nom].[All]" allUniqueName="[Solution_BDD_Complète].[Nom].[All]" dimensionUniqueName="[Solution_BDD_Complète]" displayFolder="" count="0" memberValueDatatype="130" unbalanced="0"/>
    <cacheHierarchy uniqueName="[Solution_BDD_Complète].[Date d'entrée]" caption="Date d'entrée" attribute="1" time="1" defaultMemberUniqueName="[Solution_BDD_Complète].[Date d'entrée].[All]" allUniqueName="[Solution_BDD_Complète].[Date d'entrée].[All]" dimensionUniqueName="[Solution_BDD_Complète]" displayFolder="" count="0" memberValueDatatype="7" unbalanced="0"/>
    <cacheHierarchy uniqueName="[Solution_BDD_Complète].[Date de sortie]" caption="Date de sortie" attribute="1" time="1" defaultMemberUniqueName="[Solution_BDD_Complète].[Date de sortie].[All]" allUniqueName="[Solution_BDD_Complète].[Date de sortie].[All]" dimensionUniqueName="[Solution_BDD_Complète]" displayFolder="" count="0" memberValueDatatype="7" unbalanced="0"/>
    <cacheHierarchy uniqueName="[Solution_BDD_Complète].[Sexe]" caption="Sexe" attribute="1" defaultMemberUniqueName="[Solution_BDD_Complète].[Sexe].[All]" allUniqueName="[Solution_BDD_Complète].[Sexe].[All]" dimensionUniqueName="[Solution_BDD_Complète]" displayFolder="" count="2" memberValueDatatype="130" unbalanced="0">
      <fieldsUsage count="2">
        <fieldUsage x="-1"/>
        <fieldUsage x="1"/>
      </fieldsUsage>
    </cacheHierarchy>
    <cacheHierarchy uniqueName="[Solution_BDD_Complète].[État civil]" caption="État civil" attribute="1" defaultMemberUniqueName="[Solution_BDD_Complète].[État civil].[All]" allUniqueName="[Solution_BDD_Complète].[État civil].[All]" dimensionUniqueName="[Solution_BDD_Complète]" displayFolder="" count="0" memberValueDatatype="130" unbalanced="0"/>
    <cacheHierarchy uniqueName="[Solution_BDD_Complète].[Service]" caption="Service" attribute="1" defaultMemberUniqueName="[Solution_BDD_Complète].[Service].[All]" allUniqueName="[Solution_BDD_Complète].[Service].[All]" dimensionUniqueName="[Solution_BDD_Complète]" displayFolder="" count="0" memberValueDatatype="130" unbalanced="0"/>
    <cacheHierarchy uniqueName="[Solution_BDD_Complète].[Salaire]" caption="Salaire" attribute="1" defaultMemberUniqueName="[Solution_BDD_Complète].[Salaire].[All]" allUniqueName="[Solution_BDD_Complète].[Salaire].[All]" dimensionUniqueName="[Solution_BDD_Complète]" displayFolder="" count="0" memberValueDatatype="20" unbalanced="0"/>
    <cacheHierarchy uniqueName="[Solution_BDD_Complète].[Salaire h/f]" caption="Salaire h/f" attribute="1" defaultMemberUniqueName="[Solution_BDD_Complète].[Salaire h/f].[All]" allUniqueName="[Solution_BDD_Complète].[Salaire h/f].[All]" dimensionUniqueName="[Solution_BDD_Complète]" displayFolder="" count="0" memberValueDatatype="20" unbalanced="0"/>
    <cacheHierarchy uniqueName="[Solution_BDD_Complète].[Rue]" caption="Rue" attribute="1" defaultMemberUniqueName="[Solution_BDD_Complète].[Rue].[All]" allUniqueName="[Solution_BDD_Complète].[Rue].[All]" dimensionUniqueName="[Solution_BDD_Complète]" displayFolder="" count="0" memberValueDatatype="130" unbalanced="0"/>
    <cacheHierarchy uniqueName="[Solution_BDD_Complète].[Nr]" caption="Nr" attribute="1" defaultMemberUniqueName="[Solution_BDD_Complète].[Nr].[All]" allUniqueName="[Solution_BDD_Complète].[Nr].[All]" dimensionUniqueName="[Solution_BDD_Complète]" displayFolder="" count="0" memberValueDatatype="20" unbalanced="0"/>
    <cacheHierarchy uniqueName="[Solution_BDD_Complète].[CP]" caption="CP" attribute="1" defaultMemberUniqueName="[Solution_BDD_Complète].[CP].[All]" allUniqueName="[Solution_BDD_Complète].[CP].[All]" dimensionUniqueName="[Solution_BDD_Complète]" displayFolder="" count="0" memberValueDatatype="20" unbalanced="0"/>
    <cacheHierarchy uniqueName="[Solution_BDD_Complète].[Commune]" caption="Commune" attribute="1" defaultMemberUniqueName="[Solution_BDD_Complète].[Commune].[All]" allUniqueName="[Solution_BDD_Complète].[Commune].[All]" dimensionUniqueName="[Solution_BDD_Complète]" displayFolder="" count="0" memberValueDatatype="130" unbalanced="0"/>
    <cacheHierarchy uniqueName="[Solution_BDD_Complète].[Province]" caption="Province" attribute="1" defaultMemberUniqueName="[Solution_BDD_Complète].[Province].[All]" allUniqueName="[Solution_BDD_Complète].[Province].[All]" dimensionUniqueName="[Solution_BDD_Complète]" displayFolder="" count="0" memberValueDatatype="130" unbalanced="0"/>
    <cacheHierarchy uniqueName="[Solution_BDD_Complète].[Date de naissance]" caption="Date de naissance" attribute="1" time="1" defaultMemberUniqueName="[Solution_BDD_Complète].[Date de naissance].[All]" allUniqueName="[Solution_BDD_Complète].[Date de naissance].[All]" dimensionUniqueName="[Solution_BDD_Complète]" displayFolder="" count="0" memberValueDatatype="7" unbalanced="0"/>
    <cacheHierarchy uniqueName="[Solution_BDD_Complète].[Âge]" caption="Âge" attribute="1" defaultMemberUniqueName="[Solution_BDD_Complète].[Âge].[All]" allUniqueName="[Solution_BDD_Complète].[Âge].[All]" dimensionUniqueName="[Solution_BDD_Complète]" displayFolder="" count="0" memberValueDatatype="20" unbalanced="0"/>
    <cacheHierarchy uniqueName="[Solution_BDD_Complète].[Pays d'origine]" caption="Pays d'origine" attribute="1" defaultMemberUniqueName="[Solution_BDD_Complète].[Pays d'origine].[All]" allUniqueName="[Solution_BDD_Complète].[Pays d'origine].[All]" dimensionUniqueName="[Solution_BDD_Complète]" displayFolder="" count="0" memberValueDatatype="130" unbalanced="0"/>
    <cacheHierarchy uniqueName="[Solution_BDD_Complète].[Nombre d'enfants]" caption="Nombre d'enfants" attribute="1" defaultMemberUniqueName="[Solution_BDD_Complète].[Nombre d'enfants].[All]" allUniqueName="[Solution_BDD_Complète].[Nombre d'enfants].[All]" dimensionUniqueName="[Solution_BDD_Complète]" displayFolder="" count="0" memberValueDatatype="20" unbalanced="0"/>
    <cacheHierarchy uniqueName="[Measures].[__XL_Count Solution_BDD_Complète]" caption="__XL_Count Solution_BDD_Complète" measure="1" displayFolder="" measureGroup="Solution_BDD_Complète" count="0" hidden="1"/>
    <cacheHierarchy uniqueName="[Measures].[__No measures defined]" caption="__No measures defined" measure="1" displayFolder="" count="0" hidden="1"/>
    <cacheHierarchy uniqueName="[Measures].[Nombre de Pays d'origine]" caption="Nombre de Pays d'origine" measure="1" displayFolder="" measureGroup="Solution_BDD_Complète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Total distinct de Pays d'origine]" caption="Total distinct de Pays d'origine" measure="1" displayFolder="" measureGroup="Solution_BDD_Complèt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Solution_BDD_Complète" uniqueName="[Solution_BDD_Complète]" caption="Solution_BDD_Complète"/>
  </dimensions>
  <measureGroups count="1">
    <measureGroup name="Solution_BDD_Complète" caption="Solution_BDD_Complèt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s v="Akhenaton"/>
    <x v="0"/>
    <m/>
    <x v="0"/>
    <s v="Divocé(e)"/>
    <x v="0"/>
    <n v="4200"/>
    <n v="-4200"/>
    <s v="Avenue Claeys"/>
    <n v="10"/>
    <n v="1030"/>
    <s v="Schaerbeek"/>
    <s v="Bruxelles"/>
    <d v="1980-11-22T00:00:00"/>
    <x v="0"/>
    <s v="Guinée"/>
    <m/>
  </r>
  <r>
    <s v="Arno"/>
    <x v="1"/>
    <m/>
    <x v="0"/>
    <s v="Célibataire"/>
    <x v="1"/>
    <n v="2900"/>
    <n v="-2900"/>
    <s v="Rue de Linthout"/>
    <n v="23"/>
    <n v="1030"/>
    <s v="Schaerbeek"/>
    <s v="Bruxelles"/>
    <d v="1972-09-01T00:00:00"/>
    <x v="1"/>
    <s v="Belgique"/>
    <m/>
  </r>
  <r>
    <s v="Faudel"/>
    <x v="2"/>
    <m/>
    <x v="0"/>
    <s v="Marié(e)"/>
    <x v="2"/>
    <n v="2750"/>
    <n v="-2750"/>
    <s v="Rue Renkin"/>
    <n v="333"/>
    <n v="1030"/>
    <s v="Schaerbeek"/>
    <s v="Bruxelles"/>
    <d v="1988-12-19T00:00:00"/>
    <x v="2"/>
    <s v="Maroc"/>
    <m/>
  </r>
  <r>
    <s v="Hubert-Félix Thiéfaine"/>
    <x v="3"/>
    <m/>
    <x v="0"/>
    <s v="Divocé(e)"/>
    <x v="3"/>
    <n v="3900"/>
    <n v="-3900"/>
    <s v="Rue Jean Debien"/>
    <n v="14"/>
    <n v="1030"/>
    <s v="Schaerbeek"/>
    <s v="Bruxelles"/>
    <d v="1975-09-21T00:00:00"/>
    <x v="3"/>
    <s v="Guinée conakry"/>
    <n v="4"/>
  </r>
  <r>
    <s v="Pascal Mono"/>
    <x v="4"/>
    <d v="2020-01-08T00:00:00"/>
    <x v="0"/>
    <s v="Marié(e)"/>
    <x v="4"/>
    <n v="3700"/>
    <n v="-3700"/>
    <s v="Rue Chaumontel"/>
    <n v="78"/>
    <n v="1030"/>
    <s v="Schaerbeek"/>
    <s v="Bruxelles"/>
    <d v="1962-06-01T00:00:00"/>
    <x v="4"/>
    <s v="Maroc"/>
    <n v="5"/>
  </r>
  <r>
    <s v="Stephan Eicher"/>
    <x v="4"/>
    <d v="2020-01-08T00:00:00"/>
    <x v="0"/>
    <s v="Célibataire"/>
    <x v="5"/>
    <n v="3650"/>
    <n v="-3650"/>
    <s v="Place Eugène Verboekhoven"/>
    <n v="40"/>
    <n v="1030"/>
    <s v="Schaerbeek"/>
    <s v="Bruxelles"/>
    <d v="1983-02-02T00:00:00"/>
    <x v="5"/>
    <s v="Togo"/>
    <m/>
  </r>
  <r>
    <s v="Arthur H"/>
    <x v="5"/>
    <d v="2020-01-08T00:00:00"/>
    <x v="0"/>
    <s v="Divocé(e)"/>
    <x v="0"/>
    <n v="4200"/>
    <n v="-4200"/>
    <s v="Chaussée de Haecht"/>
    <n v="300"/>
    <n v="1030"/>
    <s v="Schaerbeek"/>
    <s v="Bruxelles"/>
    <d v="1960-04-04T00:00:00"/>
    <x v="6"/>
    <s v="Congo"/>
    <m/>
  </r>
  <r>
    <s v="Bertrand Burgalat"/>
    <x v="5"/>
    <m/>
    <x v="0"/>
    <s v="Divocé(e)"/>
    <x v="0"/>
    <n v="4200"/>
    <n v="-4200"/>
    <s v="Rue potagère"/>
    <n v="165"/>
    <n v="1030"/>
    <s v="Schaerbeek"/>
    <s v="Bruxelles"/>
    <d v="1971-12-20T00:00:00"/>
    <x v="7"/>
    <s v="Maroc"/>
    <n v="2"/>
  </r>
  <r>
    <s v="Charlélie Couture"/>
    <x v="5"/>
    <m/>
    <x v="0"/>
    <s v="Cohabitant(e)"/>
    <x v="0"/>
    <n v="4200"/>
    <n v="-4200"/>
    <s v="Rue Ernest Discailliens"/>
    <n v="22"/>
    <n v="1030"/>
    <s v="Schaerbeek"/>
    <s v="Bruxelles"/>
    <d v="1973-08-13T00:00:00"/>
    <x v="8"/>
    <s v="Belgique"/>
    <m/>
  </r>
  <r>
    <s v="Corneille"/>
    <x v="5"/>
    <m/>
    <x v="0"/>
    <s v="Cohabitant(e)"/>
    <x v="1"/>
    <n v="2900"/>
    <n v="-2900"/>
    <s v="Rue de Navez"/>
    <n v="23"/>
    <n v="1030"/>
    <s v="Schaerbeek"/>
    <s v="Bruxelles"/>
    <d v="1982-09-20T00:00:00"/>
    <x v="5"/>
    <s v="Turquie"/>
    <n v="1"/>
  </r>
  <r>
    <s v="Eddy Mitchell"/>
    <x v="5"/>
    <m/>
    <x v="0"/>
    <s v="Célibataire"/>
    <x v="1"/>
    <n v="2900"/>
    <n v="-2900"/>
    <s v="Edouard Stuckens"/>
    <n v="78"/>
    <n v="1030"/>
    <s v="Schaerbeek"/>
    <s v="Bruxelles"/>
    <d v="1977-08-15T00:00:00"/>
    <x v="9"/>
    <s v="France"/>
    <n v="4"/>
  </r>
  <r>
    <s v="Julien Baer"/>
    <x v="3"/>
    <m/>
    <x v="0"/>
    <s v="Célibataire"/>
    <x v="1"/>
    <n v="2900"/>
    <n v="-2900"/>
    <s v="Rue de Locht"/>
    <n v="96"/>
    <n v="1030"/>
    <s v="Schaerbeek"/>
    <s v="Bruxelles"/>
    <d v="1983-01-01T00:00:00"/>
    <x v="5"/>
    <s v="Maroc"/>
    <m/>
  </r>
  <r>
    <s v="Garou"/>
    <x v="4"/>
    <m/>
    <x v="0"/>
    <s v="Célibataire"/>
    <x v="1"/>
    <n v="2900"/>
    <n v="-2900"/>
    <s v="Rue du petit rempart"/>
    <n v="52"/>
    <n v="1000"/>
    <s v="Bruxelles"/>
    <s v="Bruxelles"/>
    <d v="1963-10-04T00:00:00"/>
    <x v="10"/>
    <m/>
    <n v="1"/>
  </r>
  <r>
    <s v="Gilbert Montagné"/>
    <x v="4"/>
    <m/>
    <x v="0"/>
    <s v="Marié(e)"/>
    <x v="1"/>
    <n v="2900"/>
    <n v="-2900"/>
    <s v="Chaussée d'Anvers"/>
    <n v="55"/>
    <n v="1000"/>
    <s v="Bruxelles"/>
    <s v="Bruxelles"/>
    <d v="1980-09-27T00:00:00"/>
    <x v="0"/>
    <s v="Belgique"/>
    <n v="2"/>
  </r>
  <r>
    <s v="Aldebert"/>
    <x v="6"/>
    <m/>
    <x v="0"/>
    <s v="Marié(e)"/>
    <x v="2"/>
    <n v="2750"/>
    <n v="-2750"/>
    <s v="Rue de Rudder"/>
    <n v="20"/>
    <n v="1080"/>
    <s v="Molenbeek"/>
    <s v="Bruxelles"/>
    <d v="1980-02-12T00:00:00"/>
    <x v="11"/>
    <s v="Guinée"/>
    <n v="1"/>
  </r>
  <r>
    <s v="Bernard Lavilliers"/>
    <x v="2"/>
    <m/>
    <x v="0"/>
    <s v="Célibataire"/>
    <x v="2"/>
    <n v="2750"/>
    <n v="-2750"/>
    <s v="Rue du Maroquin"/>
    <n v="22"/>
    <n v="1080"/>
    <s v="Molenbeek"/>
    <s v="Bruxelles"/>
    <d v="1976-06-17T00:00:00"/>
    <x v="12"/>
    <s v="Maroc"/>
    <m/>
  </r>
  <r>
    <s v="Frank Alamo"/>
    <x v="2"/>
    <m/>
    <x v="0"/>
    <s v="Divocé(e)"/>
    <x v="2"/>
    <n v="2750"/>
    <n v="-2750"/>
    <s v="Rue Vandenboogaerde"/>
    <n v="66"/>
    <n v="1080"/>
    <s v="Molenbeek"/>
    <s v="Bruxelles"/>
    <d v="1978-08-19T00:00:00"/>
    <x v="13"/>
    <s v="Cameroun"/>
    <m/>
  </r>
  <r>
    <s v="Jean-Louis Aubert"/>
    <x v="7"/>
    <d v="2020-04-05T00:00:00"/>
    <x v="0"/>
    <s v="Marié(e)"/>
    <x v="2"/>
    <n v="2750"/>
    <n v="-2750"/>
    <s v="Pierre Jean Demessemaker"/>
    <n v="158"/>
    <n v="1080"/>
    <s v="Molenbeek"/>
    <s v="Bruxelles"/>
    <d v="1969-05-17T00:00:00"/>
    <x v="14"/>
    <s v="Congo"/>
    <n v="2"/>
  </r>
  <r>
    <s v="Jacques Higelin"/>
    <x v="3"/>
    <d v="2020-04-05T00:00:00"/>
    <x v="0"/>
    <s v="Marié(e)"/>
    <x v="6"/>
    <n v="2600"/>
    <n v="-2600"/>
    <s v="Rue de choeur"/>
    <n v="87"/>
    <n v="1080"/>
    <s v="Molenbeek"/>
    <s v="Bruxelles"/>
    <d v="1969-01-01T00:00:00"/>
    <x v="14"/>
    <s v="Maroc"/>
    <m/>
  </r>
  <r>
    <s v="Michel Fugain"/>
    <x v="4"/>
    <m/>
    <x v="0"/>
    <s v="Marié(e)"/>
    <x v="2"/>
    <n v="2750"/>
    <n v="-2750"/>
    <s v="Rue du champ de la couronne"/>
    <n v="222"/>
    <n v="1020"/>
    <s v="Laeken"/>
    <s v="Bruxelles"/>
    <d v="1970-12-12T00:00:00"/>
    <x v="15"/>
    <s v="Togo"/>
    <n v="2"/>
  </r>
  <r>
    <s v="Calogero"/>
    <x v="8"/>
    <m/>
    <x v="0"/>
    <s v="Célibataire"/>
    <x v="2"/>
    <n v="2750"/>
    <n v="-2750"/>
    <s v="Rue du vanderschrick"/>
    <n v="152"/>
    <n v="1060"/>
    <s v="Saint Gilles"/>
    <s v="Bruxelles"/>
    <d v="1991-12-11T00:00:00"/>
    <x v="16"/>
    <s v="Equateur"/>
    <m/>
  </r>
  <r>
    <s v="Estelle Hallyday"/>
    <x v="7"/>
    <m/>
    <x v="1"/>
    <s v="Marié(e)"/>
    <x v="2"/>
    <n v="2750"/>
    <n v="2750"/>
    <s v="Avenue Crikx"/>
    <n v="111"/>
    <n v="1060"/>
    <s v="Saint Gilles"/>
    <s v="Bruxelles"/>
    <d v="1981-03-15T00:00:00"/>
    <x v="0"/>
    <s v="Congo"/>
    <m/>
  </r>
  <r>
    <s v="Christophe Willem"/>
    <x v="2"/>
    <m/>
    <x v="0"/>
    <s v="Marié(e)"/>
    <x v="2"/>
    <n v="2750"/>
    <n v="-2750"/>
    <s v="Rue Ferdinand Craps"/>
    <n v="35"/>
    <n v="1070"/>
    <s v="Anderlecht"/>
    <s v="Bruxelles"/>
    <d v="1980-06-15T00:00:00"/>
    <x v="11"/>
    <s v="Cameroun"/>
    <m/>
  </r>
  <r>
    <s v="Doc Gynéco"/>
    <x v="2"/>
    <m/>
    <x v="0"/>
    <s v="Marié(e)"/>
    <x v="2"/>
    <n v="2750"/>
    <n v="-2750"/>
    <s v="Rue aux bois"/>
    <n v="42"/>
    <n v="1150"/>
    <s v="Woluwé-Saint-Pierre"/>
    <s v="Bruxelles"/>
    <d v="1981-04-13T00:00:00"/>
    <x v="0"/>
    <s v="Turquie"/>
    <m/>
  </r>
  <r>
    <s v="Gérard Blanchard"/>
    <x v="9"/>
    <d v="2020-04-05T00:00:00"/>
    <x v="0"/>
    <s v="Divocé(e)"/>
    <x v="2"/>
    <n v="2750"/>
    <n v="-2750"/>
    <s v="Rue de la stratégie "/>
    <n v="33"/>
    <n v="1160"/>
    <s v="Auderghem"/>
    <s v="Bruxelles"/>
    <d v="1977-09-25T00:00:00"/>
    <x v="9"/>
    <s v="Cameroun"/>
    <m/>
  </r>
  <r>
    <s v="Jean-Louis Murat"/>
    <x v="3"/>
    <d v="2020-04-05T00:00:00"/>
    <x v="0"/>
    <s v="Cohabitant(e)"/>
    <x v="2"/>
    <n v="2750"/>
    <n v="-2750"/>
    <s v="Rue de l'aérodrome"/>
    <n v="85"/>
    <n v="1130"/>
    <s v="Haren"/>
    <s v="Bruxelles"/>
    <d v="1967-05-05T00:00:00"/>
    <x v="17"/>
    <s v="Yougoslavie"/>
    <m/>
  </r>
  <r>
    <s v="Matthieu Chedid"/>
    <x v="4"/>
    <m/>
    <x v="0"/>
    <s v="Marié(e)"/>
    <x v="2"/>
    <n v="2750"/>
    <n v="-2750"/>
    <s v="Frans van Cutsen"/>
    <n v="26"/>
    <n v="1140"/>
    <s v="Evere"/>
    <s v="Bruxelles"/>
    <d v="1970-11-18T00:00:00"/>
    <x v="15"/>
    <s v="Cameroun"/>
    <n v="2"/>
  </r>
  <r>
    <s v="Kent"/>
    <x v="10"/>
    <m/>
    <x v="0"/>
    <s v="Marié(e)"/>
    <x v="3"/>
    <n v="3900"/>
    <n v="-3900"/>
    <s v="Avenue Georges Henri"/>
    <n v="10"/>
    <n v="1200"/>
    <s v="Woluwé-Saint-Lambert"/>
    <s v="Bruxelles"/>
    <d v="1969-12-14T00:00:00"/>
    <x v="18"/>
    <s v="Cameroun"/>
    <n v="1"/>
  </r>
  <r>
    <s v="Richard Anthony"/>
    <x v="11"/>
    <d v="2020-04-05T00:00:00"/>
    <x v="0"/>
    <s v="Marié(e)"/>
    <x v="3"/>
    <n v="3900"/>
    <n v="-3900"/>
    <s v="Dédale du campanil"/>
    <n v="52"/>
    <n v="1200"/>
    <s v="Woluwé-Saint-Lambert"/>
    <s v="Bruxelles"/>
    <d v="1971-04-02T00:00:00"/>
    <x v="15"/>
    <s v="Congo"/>
    <m/>
  </r>
  <r>
    <s v="Alexis HK"/>
    <x v="3"/>
    <d v="2020-04-05T00:00:00"/>
    <x v="0"/>
    <s v="Divocé(e)"/>
    <x v="3"/>
    <n v="3900"/>
    <n v="-3900"/>
    <s v="Martin 5"/>
    <n v="56"/>
    <n v="1200"/>
    <s v="Woluwé-Saint-Lambert"/>
    <s v="Bruxelles"/>
    <d v="1980-02-15T00:00:00"/>
    <x v="11"/>
    <s v="Cameroun"/>
    <m/>
  </r>
  <r>
    <s v="Mano Solo"/>
    <x v="4"/>
    <d v="2020-04-05T00:00:00"/>
    <x v="0"/>
    <s v="Marié(e)"/>
    <x v="3"/>
    <n v="3900"/>
    <n v="-3900"/>
    <s v="Bergensesteenweeg"/>
    <n v="258"/>
    <n v="1500"/>
    <s v="Wavre"/>
    <s v="Brabant wallon"/>
    <d v="1973-04-14T00:00:00"/>
    <x v="1"/>
    <s v="Maroc"/>
    <n v="4"/>
  </r>
  <r>
    <s v="Thomas Fersen"/>
    <x v="3"/>
    <d v="2020-04-05T00:00:00"/>
    <x v="0"/>
    <s v="Célibataire"/>
    <x v="6"/>
    <n v="2600"/>
    <n v="-2600"/>
    <s v="Chaussée de Louvain"/>
    <n v="100"/>
    <n v="1210"/>
    <s v="Saint-Josse-Ten-noode"/>
    <s v="Bruxelles"/>
    <d v="1954-03-05T00:00:00"/>
    <x v="19"/>
    <s v="Maroc"/>
    <m/>
  </r>
  <r>
    <s v="Yann Tiersen"/>
    <x v="3"/>
    <m/>
    <x v="0"/>
    <s v="Célibataire"/>
    <x v="6"/>
    <n v="2600"/>
    <n v="-2600"/>
    <s v="Rue verte"/>
    <n v="70"/>
    <n v="1210"/>
    <s v="Saint-Josse-Ten-noode"/>
    <s v="Bruxelles"/>
    <d v="1950-04-16T00:00:00"/>
    <x v="20"/>
    <s v="Maroc"/>
    <n v="6"/>
  </r>
  <r>
    <s v="Alain Bashung"/>
    <x v="3"/>
    <m/>
    <x v="0"/>
    <s v="Divocé(e)"/>
    <x v="4"/>
    <n v="3700"/>
    <n v="-3700"/>
    <s v="Du Vallon"/>
    <n v="56"/>
    <n v="1210"/>
    <s v="Saint-Josse-Ten-noode"/>
    <s v="Bruxelles"/>
    <d v="1964-01-28T00:00:00"/>
    <x v="10"/>
    <s v="Algérie"/>
    <n v="5"/>
  </r>
  <r>
    <s v="Florent Pagny"/>
    <x v="12"/>
    <m/>
    <x v="0"/>
    <s v="Cohabitant(e)"/>
    <x v="4"/>
    <n v="3700"/>
    <n v="-3700"/>
    <s v="Joseph Dekeyn"/>
    <n v="85"/>
    <n v="1210"/>
    <s v="Saint-Josse-Ten-noode"/>
    <s v="Bruxelles"/>
    <d v="1963-10-03T00:00:00"/>
    <x v="10"/>
    <s v="Armenie"/>
    <m/>
  </r>
  <r>
    <s v="Vanessa Paradis"/>
    <x v="13"/>
    <m/>
    <x v="1"/>
    <s v="Marié(e)"/>
    <x v="4"/>
    <n v="3700"/>
    <n v="3700"/>
    <s v="Kalkoven"/>
    <n v="80"/>
    <n v="1730"/>
    <s v="Asse"/>
    <s v="Brabant flamand"/>
    <d v="1966-09-03T00:00:00"/>
    <x v="17"/>
    <s v="Congo"/>
    <m/>
  </r>
  <r>
    <s v="Cécile Defrance"/>
    <x v="6"/>
    <d v="2020-01-08T00:00:00"/>
    <x v="1"/>
    <s v="Cohabitant(e)"/>
    <x v="4"/>
    <n v="3700"/>
    <n v="3700"/>
    <s v="Avenue de la couronne"/>
    <n v="66"/>
    <n v="1050"/>
    <s v="Ixelles"/>
    <s v="Bruxelles"/>
    <d v="1963-09-12T00:00:00"/>
    <x v="10"/>
    <s v="Sénégal"/>
    <n v="2"/>
  </r>
  <r>
    <s v="Amel Bent"/>
    <x v="6"/>
    <d v="2020-01-08T00:00:00"/>
    <x v="1"/>
    <s v="Cohabitant(e)"/>
    <x v="4"/>
    <n v="3700"/>
    <n v="3700"/>
    <s v="Henri Strauven"/>
    <n v="36"/>
    <n v="1200"/>
    <s v="Woluwé-Saint-Lambert"/>
    <s v="Bruxelles"/>
    <d v="1980-04-27T00:00:00"/>
    <x v="11"/>
    <s v="Congo"/>
    <m/>
  </r>
  <r>
    <s v="Maxime Le Forestier"/>
    <x v="14"/>
    <d v="2020-01-08T00:00:00"/>
    <x v="0"/>
    <s v="Marié(e)"/>
    <x v="4"/>
    <n v="3700"/>
    <n v="-3700"/>
    <s v="Boulevard Emile Bockstael"/>
    <n v="5"/>
    <n v="1020"/>
    <s v="Laeken"/>
    <s v="Bruxelles"/>
    <d v="1986-06-15T00:00:00"/>
    <x v="21"/>
    <s v="Abidjan"/>
    <m/>
  </r>
  <r>
    <s v="Michel Jonasz"/>
    <x v="3"/>
    <d v="2020-01-08T00:00:00"/>
    <x v="0"/>
    <s v="Marié(e)"/>
    <x v="4"/>
    <n v="3700"/>
    <n v="-3700"/>
    <s v="Rue aux bois"/>
    <n v="85"/>
    <n v="1950"/>
    <s v="Krainem"/>
    <s v="Brabant flamand"/>
    <d v="1984-12-24T00:00:00"/>
    <x v="22"/>
    <s v="Nigeria"/>
    <n v="2"/>
  </r>
  <r>
    <s v="Pascal Obispo"/>
    <x v="3"/>
    <m/>
    <x v="0"/>
    <s v="Célibataire"/>
    <x v="4"/>
    <n v="3700"/>
    <n v="-3700"/>
    <s v="Gustave Huberti"/>
    <n v="55"/>
    <n v="1030"/>
    <s v="Schaerbeek"/>
    <s v="Bruxelles"/>
    <d v="1971-05-23T00:00:00"/>
    <x v="15"/>
    <s v="Maroc"/>
    <m/>
  </r>
  <r>
    <s v="Sandra Kim"/>
    <x v="3"/>
    <m/>
    <x v="1"/>
    <s v="Célibataire"/>
    <x v="6"/>
    <n v="2600"/>
    <n v="2600"/>
    <s v="Avenue de la couronne"/>
    <n v="14"/>
    <n v="1050"/>
    <s v="Ixelles"/>
    <s v="Bruxelles"/>
    <d v="1964-11-03T00:00:00"/>
    <x v="23"/>
    <s v="Sénégal"/>
    <n v="2"/>
  </r>
  <r>
    <s v="Roch Voisine"/>
    <x v="15"/>
    <m/>
    <x v="0"/>
    <s v="Célibataire"/>
    <x v="6"/>
    <n v="2600"/>
    <n v="-2600"/>
    <s v="Léon Doperie"/>
    <n v="36"/>
    <n v="1090"/>
    <s v="Jette"/>
    <s v="Bruxelles"/>
    <d v="1978-02-28T00:00:00"/>
    <x v="9"/>
    <s v="Cameroun"/>
    <m/>
  </r>
  <r>
    <s v="Stomy Bugsy"/>
    <x v="9"/>
    <m/>
    <x v="0"/>
    <s v="Célibataire"/>
    <x v="4"/>
    <n v="3700"/>
    <n v="-3700"/>
    <s v="Rue de l'Ourthe"/>
    <n v="254"/>
    <n v="1080"/>
    <s v="Molenbeek"/>
    <s v="Bruxelles"/>
    <d v="1980-10-10T00:00:00"/>
    <x v="0"/>
    <s v="Congo"/>
    <m/>
  </r>
  <r>
    <s v="Tonton David"/>
    <x v="9"/>
    <m/>
    <x v="0"/>
    <s v="Cohabitant(e)"/>
    <x v="5"/>
    <n v="3650"/>
    <n v="-3650"/>
    <s v="Rue Vanderschrick"/>
    <n v="88"/>
    <n v="1060"/>
    <s v="Saint Gilles"/>
    <s v="Bruxelles"/>
    <d v="1964-12-05T00:00:00"/>
    <x v="23"/>
    <s v="Equateur"/>
    <m/>
  </r>
  <r>
    <s v="Yannick Noah"/>
    <x v="12"/>
    <m/>
    <x v="0"/>
    <s v="Cohabitant(e)"/>
    <x v="5"/>
    <n v="3650"/>
    <n v="-3650"/>
    <s v="Avenue Jacobs Fontaine"/>
    <n v="99"/>
    <n v="1020"/>
    <s v="Laeken"/>
    <s v="Bruxelles"/>
    <d v="1978-11-11T00:00:00"/>
    <x v="13"/>
    <s v="Congo"/>
    <m/>
  </r>
  <r>
    <s v="Alain Chamfort"/>
    <x v="3"/>
    <m/>
    <x v="0"/>
    <s v="Marié(e)"/>
    <x v="5"/>
    <n v="3650"/>
    <n v="-3650"/>
    <s v="Rue Wayez"/>
    <n v="33"/>
    <n v="1070"/>
    <s v="Anderlecht"/>
    <s v="Bruxelles"/>
    <d v="1971-10-11T00:00:00"/>
    <x v="7"/>
    <s v="Maroc"/>
    <m/>
  </r>
  <r>
    <s v="Alibi Montana"/>
    <x v="3"/>
    <m/>
    <x v="0"/>
    <s v="Marié(e)"/>
    <x v="5"/>
    <n v="3650"/>
    <n v="-3650"/>
    <s v="Rue Rogier"/>
    <n v="78"/>
    <n v="1030"/>
    <s v="Schaerbeek"/>
    <s v="Bruxelles"/>
    <d v="1968-09-04T00:00:00"/>
    <x v="14"/>
    <s v="Syrie"/>
    <m/>
  </r>
  <r>
    <s v="Axelle Red"/>
    <x v="12"/>
    <m/>
    <x v="1"/>
    <s v="Marié(e)"/>
    <x v="5"/>
    <n v="3650"/>
    <n v="3650"/>
    <s v="Rue hydrolique"/>
    <n v="56"/>
    <n v="1210"/>
    <s v="Saint-Josse-Ten-noode"/>
    <s v="Bruxelles"/>
    <d v="1984-03-13T00:00:00"/>
    <x v="24"/>
    <s v="Géorgie"/>
    <m/>
  </r>
  <r>
    <s v="Bob Sinclar"/>
    <x v="12"/>
    <m/>
    <x v="0"/>
    <s v="Marié(e)"/>
    <x v="5"/>
    <n v="3650"/>
    <n v="-3650"/>
    <s v="Rue de l'inquisition"/>
    <n v="8"/>
    <n v="1000"/>
    <s v="Bruxelles"/>
    <s v="Bruxelles"/>
    <d v="1968-09-24T00:00:00"/>
    <x v="14"/>
    <s v="Bangladesh"/>
    <m/>
  </r>
  <r>
    <s v="Charles Aznavour"/>
    <x v="12"/>
    <m/>
    <x v="0"/>
    <s v="Marié(e)"/>
    <x v="7"/>
    <n v="2200"/>
    <n v="-2200"/>
    <s v="Avenue Emile Zola"/>
    <n v="78"/>
    <n v="1030"/>
    <s v="Schaerbeek"/>
    <s v="Bruxelles"/>
    <d v="1984-12-24T00:00:00"/>
    <x v="22"/>
    <s v="Colombie"/>
    <m/>
  </r>
  <r>
    <s v="David Hallyday"/>
    <x v="16"/>
    <m/>
    <x v="0"/>
    <s v="Marié(e)"/>
    <x v="7"/>
    <n v="2200"/>
    <n v="-2200"/>
    <s v="Rue Wautier"/>
    <n v="41"/>
    <n v="1020"/>
    <s v="Laeken"/>
    <s v="Bruxelles"/>
    <d v="1969-02-10T00:00:00"/>
    <x v="14"/>
    <s v="Syrie"/>
    <m/>
  </r>
  <r>
    <s v="Étienne Daho"/>
    <x v="3"/>
    <m/>
    <x v="0"/>
    <s v="Marié(e)"/>
    <x v="7"/>
    <n v="2200"/>
    <n v="-2200"/>
    <s v="Rue de Deux Eglises"/>
    <n v="10"/>
    <n v="1000"/>
    <s v="Bruxelles"/>
    <s v="Bruxelles"/>
    <d v="1988-04-10T00:00:00"/>
    <x v="25"/>
    <s v="Guinée"/>
    <m/>
  </r>
  <r>
    <s v="Francis Cabrel"/>
    <x v="7"/>
    <m/>
    <x v="0"/>
    <s v="Marié(e)"/>
    <x v="6"/>
    <n v="2600"/>
    <n v="-2600"/>
    <s v="Rue Rinken"/>
    <n v="63"/>
    <n v="1030"/>
    <s v="Schaerbeek"/>
    <s v="Bruxelles"/>
    <d v="1963-03-25T00:00:00"/>
    <x v="26"/>
    <s v="Maroc"/>
    <n v="3"/>
  </r>
  <r>
    <s v="Margueritte Duras"/>
    <x v="14"/>
    <m/>
    <x v="1"/>
    <s v="Divocé(e)"/>
    <x v="6"/>
    <n v="2600"/>
    <n v="2600"/>
    <s v="Rue Brogniez"/>
    <n v="7"/>
    <n v="1070"/>
    <s v="Anderlecht"/>
    <s v="Bruxelles"/>
    <d v="1958-05-07T00:00:00"/>
    <x v="27"/>
    <s v="Angola"/>
    <m/>
  </r>
  <r>
    <s v="Grand Corps Malade"/>
    <x v="14"/>
    <m/>
    <x v="0"/>
    <s v="Divocé(e)"/>
    <x v="7"/>
    <n v="2200"/>
    <n v="-2200"/>
    <s v="Rue Brogniez"/>
    <n v="99"/>
    <n v="1070"/>
    <s v="Anderlecht"/>
    <s v="Bruxelles"/>
    <d v="1960-09-14T00:00:00"/>
    <x v="28"/>
    <s v="Togo"/>
    <n v="2"/>
  </r>
  <r>
    <s v="Jean Bart"/>
    <x v="17"/>
    <m/>
    <x v="0"/>
    <s v="Divocé(e)"/>
    <x v="7"/>
    <n v="2200"/>
    <n v="-2200"/>
    <s v="Rue Saint Bernard"/>
    <n v="44"/>
    <n v="1060"/>
    <s v="Saint Gilles"/>
    <s v="Bruxelles"/>
    <d v="1960-09-28T00:00:00"/>
    <x v="28"/>
    <s v="Congo"/>
    <n v="5"/>
  </r>
  <r>
    <s v="Jean-Luc Lahaye"/>
    <x v="18"/>
    <d v="2020-08-10T00:00:00"/>
    <x v="0"/>
    <s v="Divocé(e)"/>
    <x v="0"/>
    <n v="4200"/>
    <n v="-4200"/>
    <s v="Rue de Haeck"/>
    <n v="5"/>
    <n v="1080"/>
    <s v="Molenbeek"/>
    <s v="Bruxelles"/>
    <d v="1968-03-03T00:00:00"/>
    <x v="29"/>
    <s v="Congo"/>
    <n v="3"/>
  </r>
  <r>
    <s v="Julien Clerc"/>
    <x v="19"/>
    <m/>
    <x v="0"/>
    <s v="Marié(e)"/>
    <x v="1"/>
    <n v="2900"/>
    <n v="-2900"/>
    <s v="Chemin des deux maisons"/>
    <n v="88"/>
    <n v="1200"/>
    <s v="Woluwé-Saint-Lambert"/>
    <s v="Bruxelles"/>
    <d v="1979-06-02T00:00:00"/>
    <x v="13"/>
    <s v="Cameroun"/>
    <m/>
  </r>
  <r>
    <s v="Laurent Voulzy"/>
    <x v="6"/>
    <m/>
    <x v="0"/>
    <s v="Marié(e)"/>
    <x v="2"/>
    <n v="2750"/>
    <n v="-2750"/>
    <s v="Leuvensesteegweg"/>
    <n v="41"/>
    <n v="3080"/>
    <s v="Tervuren"/>
    <s v="Brabant flamand"/>
    <d v="1975-08-23T00:00:00"/>
    <x v="3"/>
    <s v="Congo"/>
    <n v="1"/>
  </r>
  <r>
    <s v="Marylou Str"/>
    <x v="13"/>
    <m/>
    <x v="1"/>
    <s v="Marié(e)"/>
    <x v="3"/>
    <n v="3900"/>
    <n v="3900"/>
    <s v="Kleine Gestraat"/>
    <n v="22"/>
    <n v="1930"/>
    <s v="Zaventem"/>
    <s v="Brabant flamand"/>
    <d v="1973-09-15T00:00:00"/>
    <x v="8"/>
    <s v="Cameroun"/>
    <n v="3"/>
  </r>
  <r>
    <s v="MC Solaar"/>
    <x v="20"/>
    <m/>
    <x v="0"/>
    <s v="Marié(e)"/>
    <x v="4"/>
    <n v="3700"/>
    <n v="-3700"/>
    <s v="Rue Nicolas Doyen"/>
    <n v="12"/>
    <n v="1080"/>
    <s v="Molenbeek"/>
    <s v="Bruxelles"/>
    <d v="1982-03-23T00:00:00"/>
    <x v="30"/>
    <s v="Congo"/>
    <n v="2"/>
  </r>
  <r>
    <s v="Michel Sardou"/>
    <x v="20"/>
    <d v="2020-08-10T00:00:00"/>
    <x v="0"/>
    <s v="Marié(e)"/>
    <x v="5"/>
    <n v="3650"/>
    <n v="-3650"/>
    <s v="Jacobs Fontaine"/>
    <n v="4"/>
    <n v="1020"/>
    <s v="Laeken"/>
    <s v="Bruxelles"/>
    <d v="1985-08-13T00:00:00"/>
    <x v="21"/>
    <s v="Congo"/>
    <n v="1"/>
  </r>
  <r>
    <s v="Patrick Bruel"/>
    <x v="21"/>
    <d v="2020-08-10T00:00:00"/>
    <x v="0"/>
    <s v="Marié(e)"/>
    <x v="0"/>
    <n v="4200"/>
    <n v="-4200"/>
    <s v="Chaussée d'Ath"/>
    <n v="99"/>
    <n v="1030"/>
    <s v="Schaerbeek"/>
    <s v="Bruxelles"/>
    <d v="1973-04-13T00:00:00"/>
    <x v="1"/>
    <s v="Congo"/>
    <n v="3"/>
  </r>
  <r>
    <s v="Raphaël"/>
    <x v="21"/>
    <d v="2020-08-10T00:00:00"/>
    <x v="0"/>
    <s v="Marié(e)"/>
    <x v="0"/>
    <n v="4200"/>
    <n v="-4200"/>
    <s v="Géneral Molitor"/>
    <n v="66"/>
    <n v="1040"/>
    <s v="Etterbeek"/>
    <s v="Bruxelles"/>
    <d v="1986-05-06T00:00:00"/>
    <x v="21"/>
    <s v="Belgique"/>
    <n v="1"/>
  </r>
  <r>
    <s v="Sévérine Inconnue"/>
    <x v="21"/>
    <m/>
    <x v="1"/>
    <s v="Célibataire"/>
    <x v="0"/>
    <n v="4200"/>
    <n v="4200"/>
    <s v="Avenue Gustave Latinis"/>
    <n v="74"/>
    <n v="1030"/>
    <s v="Schaerbeek"/>
    <s v="Bruxelles"/>
    <d v="1974-04-07T00:00:00"/>
    <x v="8"/>
    <s v="Corée"/>
    <n v="1"/>
  </r>
  <r>
    <s v="Tété"/>
    <x v="22"/>
    <m/>
    <x v="0"/>
    <s v="Célibataire"/>
    <x v="1"/>
    <n v="2900"/>
    <n v="-2900"/>
    <s v="Léon Mignon"/>
    <n v="25"/>
    <n v="1030"/>
    <s v="Schaerbeek"/>
    <s v="Bruxelles"/>
    <d v="1989-01-25T00:00:00"/>
    <x v="2"/>
    <s v="Belgique"/>
    <m/>
  </r>
  <r>
    <s v="Vincent Delerm"/>
    <x v="23"/>
    <d v="2020-01-08T00:00:00"/>
    <x v="0"/>
    <s v="Marié(e)"/>
    <x v="1"/>
    <n v="2900"/>
    <n v="-2900"/>
    <s v="Rue d'Italie"/>
    <n v="63"/>
    <n v="1800"/>
    <s v="Vilvoorde"/>
    <s v="Brabant flamand"/>
    <d v="1983-07-02T00:00:00"/>
    <x v="24"/>
    <s v="Cameroun"/>
    <n v="2"/>
  </r>
  <r>
    <s v="Alain Souchon"/>
    <x v="24"/>
    <d v="2020-01-08T00:00:00"/>
    <x v="0"/>
    <s v="Marié(e)"/>
    <x v="1"/>
    <n v="2900"/>
    <n v="-2900"/>
    <s v="Géneral Molitor"/>
    <n v="74"/>
    <n v="1040"/>
    <s v="Etterbeek"/>
    <s v="Bruxelles"/>
    <d v="1983-04-19T00:00:00"/>
    <x v="5"/>
    <s v="Algérie"/>
    <m/>
  </r>
  <r>
    <s v="Antoine"/>
    <x v="23"/>
    <m/>
    <x v="0"/>
    <s v="Divocé(e)"/>
    <x v="6"/>
    <n v="2600"/>
    <n v="-2600"/>
    <s v="Rue du Trône"/>
    <n v="14"/>
    <n v="1050"/>
    <s v="Ixelles"/>
    <s v="Bruxelles"/>
    <d v="1969-09-01T00:00:00"/>
    <x v="18"/>
    <s v="Cameroun"/>
    <m/>
  </r>
  <r>
    <s v="Bénabar"/>
    <x v="25"/>
    <m/>
    <x v="0"/>
    <s v="Divocé(e)"/>
    <x v="6"/>
    <n v="2600"/>
    <n v="-2600"/>
    <s v="Square Armand Steurs"/>
    <n v="12"/>
    <n v="1210"/>
    <s v="Saint-Josse-Ten-noode"/>
    <s v="Bruxelles"/>
    <d v="1979-02-26T00:00:00"/>
    <x v="13"/>
    <s v="Congo"/>
    <m/>
  </r>
  <r>
    <s v="Cali"/>
    <x v="25"/>
    <m/>
    <x v="0"/>
    <s v="Divocé(e)"/>
    <x v="2"/>
    <n v="2750"/>
    <n v="-2750"/>
    <s v="Chaussée de Mons"/>
    <n v="41"/>
    <n v="1070"/>
    <s v="Anderlecht"/>
    <s v="Bruxelles"/>
    <d v="1978-09-05T00:00:00"/>
    <x v="13"/>
    <s v="Maroc"/>
    <m/>
  </r>
  <r>
    <s v="Christophe Maé"/>
    <x v="26"/>
    <m/>
    <x v="0"/>
    <s v="Marié(e)"/>
    <x v="2"/>
    <n v="2750"/>
    <n v="-2750"/>
    <s v="Chaussée d'alsemberg"/>
    <n v="111"/>
    <n v="1180"/>
    <s v="Uccle"/>
    <s v="Bruxelles"/>
    <d v="1970-09-25T00:00:00"/>
    <x v="15"/>
    <s v="Rwanda"/>
    <n v="2"/>
  </r>
  <r>
    <s v="Didier Super"/>
    <x v="27"/>
    <m/>
    <x v="0"/>
    <s v="Marié(e)"/>
    <x v="2"/>
    <n v="2750"/>
    <n v="-2750"/>
    <s v="Rue Du grand-Duc"/>
    <n v="11"/>
    <n v="1040"/>
    <s v="Etterbeek"/>
    <s v="Bruxelles"/>
    <d v="1973-02-02T00:00:00"/>
    <x v="1"/>
    <s v="Sénégal"/>
    <m/>
  </r>
  <r>
    <s v="Faf Larage"/>
    <x v="28"/>
    <m/>
    <x v="0"/>
    <s v="Marié(e)"/>
    <x v="2"/>
    <n v="2750"/>
    <n v="-2750"/>
    <s v="Avenue Louis Ceuster"/>
    <n v="256"/>
    <n v="1150"/>
    <s v="Woluwé-Saint-Pierre"/>
    <s v="Bruxelles"/>
    <d v="1976-03-17T00:00:00"/>
    <x v="3"/>
    <s v="Angola"/>
    <n v="3"/>
  </r>
  <r>
    <s v="Francisca Lalanne"/>
    <x v="13"/>
    <m/>
    <x v="1"/>
    <s v="Marié(e)"/>
    <x v="2"/>
    <n v="2750"/>
    <n v="2750"/>
    <s v="Rue Borgval"/>
    <n v="36"/>
    <n v="1000"/>
    <s v="Bruxelles"/>
    <s v="Bruxelles"/>
    <d v="1973-06-24T00:00:00"/>
    <x v="8"/>
    <s v="Algérie"/>
    <m/>
  </r>
  <r>
    <s v="Gérald De Palmas"/>
    <x v="29"/>
    <d v="2020-08-10T00:00:00"/>
    <x v="0"/>
    <s v="Marié(e)"/>
    <x v="2"/>
    <n v="2750"/>
    <n v="-2750"/>
    <s v="Du Chapitre"/>
    <n v="65"/>
    <n v="1070"/>
    <s v="Anderlecht"/>
    <s v="Bruxelles"/>
    <d v="1983-12-20T00:00:00"/>
    <x v="24"/>
    <s v="Côte d'Ivoire"/>
    <m/>
  </r>
  <r>
    <s v="Grégory Lemarchal"/>
    <x v="30"/>
    <d v="2020-08-10T00:00:00"/>
    <x v="0"/>
    <s v="Marié(e)"/>
    <x v="2"/>
    <n v="2750"/>
    <n v="-2750"/>
    <s v="Moorsled"/>
    <n v="587"/>
    <n v="1020"/>
    <s v="Laeken"/>
    <s v="Bruxelles"/>
    <d v="1973-09-13T00:00:00"/>
    <x v="8"/>
    <s v="Belgique"/>
    <m/>
  </r>
  <r>
    <s v="Jean-Jacques Goldman"/>
    <x v="31"/>
    <d v="2020-08-10T00:00:00"/>
    <x v="0"/>
    <s v="Marié(e)"/>
    <x v="6"/>
    <n v="2600"/>
    <n v="-2600"/>
    <s v="Marcelle Gruner"/>
    <n v="25"/>
    <n v="1080"/>
    <s v="Molenbeek"/>
    <s v="Bruxelles"/>
    <d v="1974-06-27T00:00:00"/>
    <x v="31"/>
    <s v="Cameroun"/>
    <m/>
  </r>
  <r>
    <s v="Jérémy Chatelain"/>
    <x v="31"/>
    <m/>
    <x v="0"/>
    <s v="Marié(e)"/>
    <x v="6"/>
    <n v="2600"/>
    <n v="-2600"/>
    <s v="Rue d'Albanie"/>
    <n v="55"/>
    <n v="1160"/>
    <s v="Auderghem"/>
    <s v="Bruxelles"/>
    <d v="1955-02-22T00:00:00"/>
    <x v="32"/>
    <s v="Equateur"/>
    <n v="4"/>
  </r>
  <r>
    <s v="Kamini"/>
    <x v="30"/>
    <m/>
    <x v="0"/>
    <s v="Marié(e)"/>
    <x v="2"/>
    <n v="2750"/>
    <n v="-2750"/>
    <s v="Avenue de Koekelberg"/>
    <n v="35"/>
    <n v="1082"/>
    <s v="Berchem-Sainte-Agathe"/>
    <s v="Bruxelles"/>
    <d v="1981-07-14T00:00:00"/>
    <x v="30"/>
    <s v="Cameroun"/>
    <m/>
  </r>
  <r>
    <s v="Louis Bertignac"/>
    <x v="29"/>
    <m/>
    <x v="0"/>
    <s v="Divocé(e)"/>
    <x v="2"/>
    <n v="2750"/>
    <n v="-2750"/>
    <s v="Avenue de Koekelberg"/>
    <n v="856"/>
    <n v="1082"/>
    <s v="Berchem-Sainte-Agathe"/>
    <s v="Bruxelles"/>
    <d v="1955-02-22T00:00:00"/>
    <x v="32"/>
    <m/>
    <m/>
  </r>
  <r>
    <s v="Matt Pokora"/>
    <x v="32"/>
    <m/>
    <x v="0"/>
    <s v="Divocé(e)"/>
    <x v="2"/>
    <n v="2750"/>
    <n v="-2750"/>
    <s v="Rue Masoui"/>
    <n v="584"/>
    <n v="1030"/>
    <s v="Schaerbeek"/>
    <s v="Bruxelles"/>
    <d v="1971-10-01T00:00:00"/>
    <x v="7"/>
    <s v="Congo"/>
    <m/>
  </r>
  <r>
    <s v="Michel Delpech"/>
    <x v="32"/>
    <m/>
    <x v="0"/>
    <s v="Divocé(e)"/>
    <x v="2"/>
    <n v="2750"/>
    <n v="-2750"/>
    <s v="BLD Maurice Karen"/>
    <n v="452"/>
    <n v="1070"/>
    <s v="Anderlecht"/>
    <s v="Bruxelles"/>
    <d v="1981-08-24T00:00:00"/>
    <x v="30"/>
    <s v="Cuba"/>
    <m/>
  </r>
  <r>
    <s v="Miossec"/>
    <x v="32"/>
    <m/>
    <x v="0"/>
    <s v="Divocé(e)"/>
    <x v="3"/>
    <n v="3900"/>
    <n v="-3900"/>
    <s v="Eugène Plasky"/>
    <n v="25"/>
    <n v="1030"/>
    <s v="Schaerbeek"/>
    <s v="Bruxelles"/>
    <d v="1965-08-25T00:00:00"/>
    <x v="33"/>
    <s v="Congo"/>
    <m/>
  </r>
  <r>
    <s v="Patricia Fiori"/>
    <x v="33"/>
    <m/>
    <x v="1"/>
    <s v="Divocé(e)"/>
    <x v="3"/>
    <n v="3900"/>
    <n v="3900"/>
    <s v="Chaussée d'Hacht"/>
    <n v="2"/>
    <n v="1030"/>
    <s v="Schaerbeek"/>
    <s v="Bruxelles"/>
    <d v="1976-09-15T00:00:00"/>
    <x v="12"/>
    <s v="Cameroun"/>
    <m/>
  </r>
  <r>
    <s v="Renaud"/>
    <x v="34"/>
    <m/>
    <x v="0"/>
    <s v="Divocé(e)"/>
    <x v="3"/>
    <n v="3900"/>
    <n v="-3900"/>
    <s v="BLD Maurice Karen"/>
    <n v="452"/>
    <n v="1070"/>
    <s v="Anderlecht"/>
    <s v="Bruxelles"/>
    <d v="1968-03-03T00:00:00"/>
    <x v="29"/>
    <s v="Congo"/>
    <m/>
  </r>
  <r>
    <s v="Serge Lama"/>
    <x v="35"/>
    <m/>
    <x v="0"/>
    <s v="Célibataire"/>
    <x v="3"/>
    <n v="3900"/>
    <n v="-3900"/>
    <s v="Rue Borgval"/>
    <n v="36"/>
    <n v="1000"/>
    <s v="Bruxelles"/>
    <s v="Bruxelles"/>
    <d v="1979-06-02T00:00:00"/>
    <x v="13"/>
    <s v="Cuba"/>
    <m/>
  </r>
  <r>
    <s v="Thierry Amiel"/>
    <x v="36"/>
    <m/>
    <x v="0"/>
    <s v="Célibataire"/>
    <x v="3"/>
    <n v="3900"/>
    <n v="-3900"/>
    <s v="Rue Borgval"/>
    <n v="36"/>
    <n v="1000"/>
    <s v="Bruxelles"/>
    <s v="Bruxelles"/>
    <d v="1975-08-23T00:00:00"/>
    <x v="3"/>
    <s v="Congo"/>
    <m/>
  </r>
  <r>
    <s v="William Sheller"/>
    <x v="32"/>
    <m/>
    <x v="0"/>
    <s v="Célibataire"/>
    <x v="3"/>
    <n v="3900"/>
    <n v="-3900"/>
    <s v="Square Armand Steurs"/>
    <n v="12"/>
    <n v="1210"/>
    <s v="Saint-Josse-Ten-noode"/>
    <s v="Bruxelles"/>
    <d v="1973-09-15T00:00:00"/>
    <x v="8"/>
    <s v="Cameroun"/>
    <m/>
  </r>
  <r>
    <s v="Damso"/>
    <x v="37"/>
    <d v="2020-12-01T00:00:00"/>
    <x v="0"/>
    <s v="Divocé(e)"/>
    <x v="4"/>
    <n v="3700"/>
    <n v="-3700"/>
    <s v="Chaussée d'Hacht"/>
    <n v="36"/>
    <n v="1030"/>
    <s v="Schaerbeek"/>
    <s v="Bruxelles"/>
    <d v="1991-09-09T00:00:00"/>
    <x v="16"/>
    <s v="Chine"/>
    <m/>
  </r>
  <r>
    <s v="Daniel Balavoine"/>
    <x v="38"/>
    <d v="2020-12-01T00:00:00"/>
    <x v="0"/>
    <s v="Divocé(e)"/>
    <x v="6"/>
    <n v="2600"/>
    <n v="-2600"/>
    <s v="Avenue Chazal"/>
    <n v="5"/>
    <n v="1030"/>
    <s v="Schaerbeek"/>
    <s v="Bruxelles"/>
    <d v="1970-07-08T00:00:00"/>
    <x v="15"/>
    <s v="Ukraine"/>
    <m/>
  </r>
  <r>
    <s v="Anitta"/>
    <x v="39"/>
    <d v="2020-12-01T00:00:00"/>
    <x v="1"/>
    <s v="Divocé(e)"/>
    <x v="6"/>
    <n v="2600"/>
    <n v="2600"/>
    <s v="Avenue Chazal"/>
    <n v="66"/>
    <n v="1030"/>
    <s v="Schaerbeek"/>
    <s v="Bruxelles"/>
    <d v="1996-08-09T00:00:00"/>
    <x v="34"/>
    <s v="Brésil"/>
    <m/>
  </r>
  <r>
    <s v="Leo Santana"/>
    <x v="32"/>
    <d v="2020-12-01T00:00:00"/>
    <x v="0"/>
    <s v="Divocé(e)"/>
    <x v="6"/>
    <n v="2600"/>
    <n v="-2600"/>
    <s v="Rue Masoui"/>
    <n v="50"/>
    <n v="1030"/>
    <s v="Schaerbeek"/>
    <s v="Bruxelles"/>
    <d v="1965-07-08T00:00:00"/>
    <x v="33"/>
    <s v="Brésil"/>
    <m/>
  </r>
  <r>
    <s v="Ivete Sangalo"/>
    <x v="40"/>
    <m/>
    <x v="1"/>
    <s v="Marié(e)"/>
    <x v="4"/>
    <n v="3700"/>
    <n v="3700"/>
    <s v="Eugène Plasky"/>
    <n v="88"/>
    <n v="1030"/>
    <s v="Schaerbeek"/>
    <s v="Bruxelles"/>
    <d v="1988-09-09T00:00:00"/>
    <x v="2"/>
    <s v="Brésil"/>
    <m/>
  </r>
  <r>
    <s v="Nemo"/>
    <x v="41"/>
    <m/>
    <x v="0"/>
    <s v="Marié(e)"/>
    <x v="4"/>
    <n v="3700"/>
    <n v="-3700"/>
    <s v="Avenue Dailly"/>
    <n v="120"/>
    <n v="1030"/>
    <s v="Schaerbeek"/>
    <s v="Bruxelles"/>
    <d v="2001-05-08T00:00:00"/>
    <x v="35"/>
    <s v="Suisse"/>
    <m/>
  </r>
  <r>
    <s v="Josiane"/>
    <x v="37"/>
    <m/>
    <x v="1"/>
    <s v="Cohabitant(e)"/>
    <x v="4"/>
    <n v="3700"/>
    <n v="3700"/>
    <s v="Rue Grande"/>
    <n v="8"/>
    <n v="1800"/>
    <s v="Vilvoorde"/>
    <s v="Brabant flamand"/>
    <d v="2000-07-06T00:00:00"/>
    <x v="35"/>
    <s v="France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D29987-4315-4850-BA64-7A1693A27575}" name="Tableau croisé dynamique4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rowHeaderCaption="Services">
  <location ref="B4:F13" firstHeaderRow="0" firstDataRow="1" firstDataCol="1"/>
  <pivotFields count="18">
    <pivotField dataField="1"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showAll="0"/>
    <pivotField showAll="0"/>
    <pivotField axis="axisRow" showAll="0">
      <items count="9">
        <item x="5"/>
        <item x="0"/>
        <item x="7"/>
        <item x="2"/>
        <item x="4"/>
        <item x="3"/>
        <item x="1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'employés" fld="0" subtotal="count" baseField="0" baseItem="0"/>
    <dataField name="Âge moyen" fld="14" subtotal="average" baseField="0" baseItem="0" numFmtId="1"/>
    <dataField name="Masse salariale" fld="6" baseField="0" baseItem="0" numFmtId="164"/>
    <dataField name="Salaire moyen" fld="6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487521-6AC5-43D6-8302-210423857E70}" name="Tableau croisé dynamique4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rowHeaderCaption="Services">
  <location ref="B4:F13" firstHeaderRow="0" firstDataRow="1" firstDataCol="1"/>
  <pivotFields count="18">
    <pivotField dataField="1"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axis="axisRow" showAll="0">
      <items count="9">
        <item x="0"/>
        <item x="5"/>
        <item x="7"/>
        <item x="2"/>
        <item x="4"/>
        <item x="3"/>
        <item x="1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'employés" fld="0" subtotal="count" baseField="0" baseItem="0"/>
    <dataField name="Âge moyen" fld="14" subtotal="average" baseField="0" baseItem="0" numFmtId="1"/>
    <dataField name="Masse salariale" fld="6" baseField="0" baseItem="0" numFmtId="164"/>
    <dataField name="Salaire moyen" fld="6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2453D-26D5-46FB-A599-548628B02BD7}" name="Tableau croisé dynamique10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chartFormat="4" rowHeaderCaption="Services">
  <location ref="K4:L13" firstHeaderRow="1" firstDataRow="1" firstDataCol="1"/>
  <pivotFields count="18">
    <pivotField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axis="axisRow" showAll="0">
      <items count="9">
        <item x="5"/>
        <item x="0"/>
        <item x="7"/>
        <item x="2"/>
        <item x="4"/>
        <item x="3"/>
        <item x="1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Masse salariale" fld="6" baseField="0" baseItem="0" numFmtId="164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6B4E12-F9AD-43F8-B6E0-58584FEFF5B1}" name="Tableau croisé dynamique9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chartFormat="4" rowHeaderCaption="Services">
  <location ref="H4:I13" firstHeaderRow="1" firstDataRow="1" firstDataCol="1"/>
  <pivotFields count="18">
    <pivotField dataField="1"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axis="axisRow" showAll="0">
      <items count="9">
        <item x="5"/>
        <item x="0"/>
        <item x="7"/>
        <item x="2"/>
        <item x="4"/>
        <item x="3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ombre d'employés"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0A889-8E0E-418E-AED8-A2D8C5950F0D}" name="Tableau croisé dynamique9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chartFormat="10" rowHeaderCaption="Services">
  <location ref="E6:F10" firstHeaderRow="1" firstDataRow="1" firstDataCol="1"/>
  <pivotFields count="18">
    <pivotField dataField="1"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>
      <items count="9">
        <item x="5"/>
        <item x="0"/>
        <item x="7"/>
        <item x="2"/>
        <item x="4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7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Nombre d'employés" fld="0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5C787F-AA88-4655-9D96-96D0CB898720}" name="Tableau croisé dynamique10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chartFormat="10" rowHeaderCaption="Services" colHeaderCaption="">
  <location ref="H6:K14" firstHeaderRow="1" firstDataRow="2" firstDataCol="1"/>
  <pivotFields count="18">
    <pivotField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>
      <items count="9">
        <item x="5"/>
        <item x="0"/>
        <item x="7"/>
        <item x="2"/>
        <item x="4"/>
        <item x="6"/>
        <item x="3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numFmtId="14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4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alaire moyen" fld="7" subtotal="average" baseField="14" baseItem="2" numFmtId="165"/>
  </dataFields>
  <chartFormats count="4">
    <chartFormat chart="7" format="11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7" format="12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7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745530-8D14-40A2-9361-01B49CAC3180}" name="Tableau croisé dynamique4" cacheId="1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chartFormat="9" rowHeaderCaption="Services">
  <location ref="B6:C9" firstHeaderRow="1" firstDataRow="1" firstDataCol="1"/>
  <pivotFields count="18">
    <pivotField dataField="1" showAll="0"/>
    <pivotField numFmtId="14" showAll="0">
      <items count="43">
        <item x="37"/>
        <item x="40"/>
        <item x="0"/>
        <item x="6"/>
        <item x="1"/>
        <item x="18"/>
        <item x="17"/>
        <item x="19"/>
        <item x="14"/>
        <item x="12"/>
        <item x="5"/>
        <item x="9"/>
        <item x="15"/>
        <item x="3"/>
        <item x="16"/>
        <item x="8"/>
        <item x="2"/>
        <item x="7"/>
        <item x="10"/>
        <item x="4"/>
        <item x="11"/>
        <item x="13"/>
        <item x="38"/>
        <item x="20"/>
        <item x="23"/>
        <item x="21"/>
        <item x="22"/>
        <item x="24"/>
        <item x="25"/>
        <item x="26"/>
        <item x="27"/>
        <item x="28"/>
        <item x="30"/>
        <item x="29"/>
        <item x="31"/>
        <item x="33"/>
        <item x="34"/>
        <item x="35"/>
        <item x="36"/>
        <item x="32"/>
        <item x="39"/>
        <item x="4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>
      <items count="9">
        <item x="5"/>
        <item x="0"/>
        <item x="7"/>
        <item x="2"/>
        <item x="4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Nombre d'employés" fld="0" subtotal="count" baseField="0" baseItem="0"/>
  </dataFields>
  <chartFormats count="4"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0BF4D-AC82-494F-88BA-0D4FDC7298BB}" name="Tableau croisé dynamique2" cacheId="16" applyNumberFormats="0" applyBorderFormats="0" applyFontFormats="0" applyPatternFormats="0" applyAlignmentFormats="0" applyWidthHeightFormats="1" dataCaption="Valeurs" tag="449a853f-d547-4f77-98bd-4768da8678a4" updatedVersion="8" minRefreshableVersion="3" useAutoFormatting="1" itemPrintTitles="1" createdVersion="8" indent="0" outline="1" outlineData="1" multipleFieldFilters="0">
  <location ref="B25:C28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Nombre de pays d'origine distincts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pays d'origine distincts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MDM-Exercice03.xlsx!Solution_BDD_Complète">
        <x15:activeTabTopLevelEntity name="[Solution_BDD_Complèt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xe" xr10:uid="{5766C5A4-C62F-42B2-8823-EB2864640CB6}" sourceName="Sexe">
  <pivotTables>
    <pivotTable tabId="9" name="Tableau croisé dynamique10"/>
    <pivotTable tabId="9" name="Tableau croisé dynamique9"/>
    <pivotTable tabId="11" name="Tableau croisé dynamique4"/>
    <pivotTable tabId="11" name="Tableau croisé dynamique9"/>
    <pivotTable tabId="11" name="Tableau croisé dynamique10"/>
    <pivotTable tabId="9" name="Tableau croisé dynamique4"/>
  </pivotTables>
  <data>
    <tabular pivotCacheId="1502756962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rvice" xr10:uid="{935C8D17-6C21-4D4A-8119-BB607CCA990A}" sourceName="Service">
  <pivotTables>
    <pivotTable tabId="9" name="Tableau croisé dynamique10"/>
    <pivotTable tabId="9" name="Tableau croisé dynamique9"/>
    <pivotTable tabId="11" name="Tableau croisé dynamique10"/>
    <pivotTable tabId="11" name="Tableau croisé dynamique9"/>
  </pivotTables>
  <data>
    <tabular pivotCacheId="1502756962">
      <items count="8">
        <i x="5" s="1"/>
        <i x="0" s="1"/>
        <i x="7" s="1"/>
        <i x="2" s="1"/>
        <i x="4" s="1"/>
        <i x="6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xe" xr10:uid="{D46691FD-F58E-41D4-A099-85D1CA7218F1}" cache="Segment_Sexe" caption="Sexe" columnCount="2" rowHeight="247650"/>
  <slicer name="Service" xr10:uid="{36356EFA-C958-4BC0-8567-FB357062788B}" cache="Segment_Service" caption="Service" columnCount="2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CFD2A7-30AF-466B-B061-096E12A8ADEA}" name="Solution_BDD_Complète" displayName="Solution_BDD_Complète" ref="A1:Q98" totalsRowShown="0">
  <autoFilter ref="A1:Q98" xr:uid="{1DCFD2A7-30AF-466B-B061-096E12A8ADEA}"/>
  <tableColumns count="17">
    <tableColumn id="2" xr3:uid="{3392953D-4205-4179-B055-C2D86B528B47}" name="Nom" dataDxfId="11"/>
    <tableColumn id="3" xr3:uid="{9BCF15CE-FD4C-4CAB-AB50-C4543B18CC41}" name="Date d'entrée" dataDxfId="10"/>
    <tableColumn id="9" xr3:uid="{3497C48E-3E4F-4170-8002-07FC1992CFCD}" name="Date de sortie" dataDxfId="9"/>
    <tableColumn id="4" xr3:uid="{C3659E55-8A16-4013-B078-487B11AF0DE6}" name="Sexe" dataDxfId="8"/>
    <tableColumn id="5" xr3:uid="{DABB2BD3-5806-4041-9DB1-49085D091EC6}" name="État civil" dataDxfId="7"/>
    <tableColumn id="11" xr3:uid="{1BBE576B-63C6-4E53-8A4E-5C79CE3C2887}" name="Service"/>
    <tableColumn id="12" xr3:uid="{2FB73FE5-7C6C-4C5A-9669-434EBC404B69}" name="Salaire" dataDxfId="6">
      <calculatedColumnFormula>_xlfn.XLOOKUP(Solution_BDD_Complète[[#This Row],[Service]],Listes!$B$2:$B$9,Listes!$C$2:$C$9)</calculatedColumnFormula>
    </tableColumn>
    <tableColumn id="15" xr3:uid="{83DDD66F-894C-4FF5-99CA-DD3706618E83}" name="Salaire h/f" dataDxfId="5">
      <calculatedColumnFormula>IF(Solution_BDD_Complète[[#This Row],[Sexe]]="m",Solution_BDD_Complète[[#This Row],[Salaire]]*-1,Solution_BDD_Complète[[#This Row],[Salaire]])</calculatedColumnFormula>
    </tableColumn>
    <tableColumn id="6" xr3:uid="{EBEF2002-3037-4BA4-B9DC-088C6402AF0D}" name="Rue" dataDxfId="4"/>
    <tableColumn id="7" xr3:uid="{19B34541-D9E0-4D7C-A535-1889CC7D2218}" name="Nr"/>
    <tableColumn id="8" xr3:uid="{A6D981D2-5318-4C4A-AD77-A594BF55E24E}" name="CP"/>
    <tableColumn id="10" xr3:uid="{AB86ED1A-C36F-4B60-B3CC-D7DE83F35EB5}" name="Commune" dataDxfId="3"/>
    <tableColumn id="1" xr3:uid="{3CEAB4A9-E765-4121-AD5D-89B6C5198230}" name="Province" dataDxfId="2"/>
    <tableColumn id="13" xr3:uid="{FD863349-0796-4553-B163-577208F7D040}" name="Date de naissance" dataDxfId="1"/>
    <tableColumn id="14" xr3:uid="{D0A4FDE2-51D4-43A7-A873-CD5009850246}" name="Âge"/>
    <tableColumn id="19" xr3:uid="{A122644F-D645-4467-8D7D-3309344A32F2}" name="Pays d'origine" dataDxfId="0"/>
    <tableColumn id="20" xr3:uid="{D8589DD9-06BA-438D-9C8C-392BF111719A}" name="Nombre d'enfant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C07-0ECB-4619-BEEB-BF95F6A87920}">
  <dimension ref="A1:K31"/>
  <sheetViews>
    <sheetView tabSelected="1" workbookViewId="0">
      <selection activeCell="A9" sqref="A9"/>
    </sheetView>
  </sheetViews>
  <sheetFormatPr baseColWidth="10" defaultRowHeight="14.4" x14ac:dyDescent="0.3"/>
  <cols>
    <col min="4" max="4" width="22" style="18" customWidth="1"/>
    <col min="5" max="5" width="25.77734375" customWidth="1"/>
  </cols>
  <sheetData>
    <row r="1" spans="1:11" ht="15.6" x14ac:dyDescent="0.3">
      <c r="A1" s="19"/>
      <c r="B1" s="20"/>
      <c r="C1" s="20"/>
      <c r="D1" s="21"/>
      <c r="E1" s="20"/>
      <c r="F1" s="20"/>
      <c r="G1" s="20"/>
      <c r="H1" s="20"/>
      <c r="I1" s="20"/>
      <c r="J1" s="20"/>
      <c r="K1" s="22"/>
    </row>
    <row r="2" spans="1:11" ht="15.6" x14ac:dyDescent="0.3">
      <c r="A2" s="23"/>
      <c r="B2" s="24" t="s">
        <v>260</v>
      </c>
      <c r="C2" s="24"/>
      <c r="D2" s="25"/>
      <c r="E2" s="24"/>
      <c r="F2" s="24"/>
      <c r="G2" s="24"/>
      <c r="H2" s="24"/>
      <c r="I2" s="24"/>
      <c r="J2" s="24"/>
      <c r="K2" s="26"/>
    </row>
    <row r="3" spans="1:11" ht="15.6" x14ac:dyDescent="0.3">
      <c r="A3" s="23"/>
      <c r="B3" s="24" t="s">
        <v>322</v>
      </c>
      <c r="C3" s="24"/>
      <c r="D3" s="25"/>
      <c r="E3" s="24"/>
      <c r="F3" s="24"/>
      <c r="G3" s="24"/>
      <c r="H3" s="24"/>
      <c r="I3" s="24"/>
      <c r="J3" s="24"/>
      <c r="K3" s="26"/>
    </row>
    <row r="4" spans="1:11" ht="15.6" x14ac:dyDescent="0.3">
      <c r="A4" s="23"/>
      <c r="B4" s="24" t="s">
        <v>323</v>
      </c>
      <c r="C4" s="24"/>
      <c r="D4" s="25"/>
      <c r="E4" s="24"/>
      <c r="F4" s="24"/>
      <c r="G4" s="24"/>
      <c r="H4" s="24"/>
      <c r="I4" s="24"/>
      <c r="J4" s="24"/>
      <c r="K4" s="26"/>
    </row>
    <row r="5" spans="1:11" ht="16.2" thickBot="1" x14ac:dyDescent="0.35">
      <c r="A5" s="27"/>
      <c r="B5" s="28"/>
      <c r="C5" s="28"/>
      <c r="D5" s="29"/>
      <c r="E5" s="28"/>
      <c r="F5" s="28"/>
      <c r="G5" s="28"/>
      <c r="H5" s="28"/>
      <c r="I5" s="28"/>
      <c r="J5" s="28"/>
      <c r="K5" s="30"/>
    </row>
    <row r="7" spans="1:11" x14ac:dyDescent="0.3">
      <c r="C7" s="18" t="s">
        <v>261</v>
      </c>
      <c r="D7" s="13" t="s">
        <v>318</v>
      </c>
      <c r="E7" t="s">
        <v>272</v>
      </c>
    </row>
    <row r="8" spans="1:11" x14ac:dyDescent="0.3">
      <c r="C8" s="18"/>
      <c r="D8"/>
    </row>
    <row r="9" spans="1:11" x14ac:dyDescent="0.3">
      <c r="C9" s="18" t="s">
        <v>270</v>
      </c>
      <c r="D9" s="13" t="s">
        <v>319</v>
      </c>
      <c r="E9" t="s">
        <v>302</v>
      </c>
    </row>
    <row r="10" spans="1:11" x14ac:dyDescent="0.3">
      <c r="C10" s="18"/>
      <c r="D10"/>
    </row>
    <row r="11" spans="1:11" x14ac:dyDescent="0.3">
      <c r="C11" s="18" t="s">
        <v>271</v>
      </c>
      <c r="D11" s="13" t="s">
        <v>320</v>
      </c>
      <c r="E11" t="s">
        <v>300</v>
      </c>
    </row>
    <row r="12" spans="1:11" x14ac:dyDescent="0.3">
      <c r="C12" s="18"/>
      <c r="D12"/>
    </row>
    <row r="13" spans="1:11" x14ac:dyDescent="0.3">
      <c r="C13" s="18" t="s">
        <v>274</v>
      </c>
      <c r="D13" s="13" t="s">
        <v>320</v>
      </c>
      <c r="E13" t="s">
        <v>273</v>
      </c>
    </row>
    <row r="14" spans="1:11" x14ac:dyDescent="0.3">
      <c r="C14" s="18"/>
      <c r="D14"/>
    </row>
    <row r="15" spans="1:11" x14ac:dyDescent="0.3">
      <c r="C15" s="18" t="s">
        <v>275</v>
      </c>
      <c r="D15" s="13" t="s">
        <v>320</v>
      </c>
      <c r="E15" t="s">
        <v>278</v>
      </c>
      <c r="J15" s="11" t="s">
        <v>284</v>
      </c>
    </row>
    <row r="16" spans="1:11" x14ac:dyDescent="0.3">
      <c r="C16" s="18"/>
      <c r="D16"/>
    </row>
    <row r="17" spans="3:10" x14ac:dyDescent="0.3">
      <c r="C17" s="18" t="s">
        <v>279</v>
      </c>
      <c r="D17" s="13" t="s">
        <v>321</v>
      </c>
      <c r="E17" t="s">
        <v>280</v>
      </c>
      <c r="F17" s="11" t="s">
        <v>281</v>
      </c>
    </row>
    <row r="18" spans="3:10" x14ac:dyDescent="0.3">
      <c r="C18" s="18"/>
      <c r="D18"/>
      <c r="F18" s="11" t="s">
        <v>282</v>
      </c>
    </row>
    <row r="19" spans="3:10" x14ac:dyDescent="0.3">
      <c r="C19" s="18"/>
      <c r="D19"/>
      <c r="F19" s="11" t="s">
        <v>283</v>
      </c>
    </row>
    <row r="20" spans="3:10" x14ac:dyDescent="0.3">
      <c r="C20" s="18"/>
      <c r="D20"/>
    </row>
    <row r="21" spans="3:10" x14ac:dyDescent="0.3">
      <c r="C21" s="18" t="s">
        <v>298</v>
      </c>
      <c r="D21" s="13" t="s">
        <v>320</v>
      </c>
      <c r="E21" t="s">
        <v>299</v>
      </c>
    </row>
    <row r="22" spans="3:10" x14ac:dyDescent="0.3">
      <c r="C22" s="18"/>
      <c r="D22"/>
    </row>
    <row r="23" spans="3:10" x14ac:dyDescent="0.3">
      <c r="C23" s="18" t="s">
        <v>312</v>
      </c>
      <c r="D23" s="13" t="s">
        <v>313</v>
      </c>
      <c r="E23" t="s">
        <v>314</v>
      </c>
    </row>
    <row r="24" spans="3:10" x14ac:dyDescent="0.3">
      <c r="C24" s="18"/>
      <c r="D24"/>
      <c r="E24" t="s">
        <v>315</v>
      </c>
    </row>
    <row r="25" spans="3:10" x14ac:dyDescent="0.3">
      <c r="C25" s="18"/>
      <c r="D25"/>
    </row>
    <row r="26" spans="3:10" x14ac:dyDescent="0.3">
      <c r="C26" s="18" t="s">
        <v>317</v>
      </c>
      <c r="D26" s="13" t="s">
        <v>320</v>
      </c>
      <c r="E26" t="s">
        <v>278</v>
      </c>
      <c r="J26" s="11" t="s">
        <v>285</v>
      </c>
    </row>
    <row r="27" spans="3:10" x14ac:dyDescent="0.3">
      <c r="C27" s="18"/>
      <c r="D27"/>
    </row>
    <row r="28" spans="3:10" x14ac:dyDescent="0.3">
      <c r="C28" s="18"/>
      <c r="D28"/>
    </row>
    <row r="29" spans="3:10" x14ac:dyDescent="0.3">
      <c r="C29" s="18"/>
      <c r="D29"/>
    </row>
    <row r="30" spans="3:10" x14ac:dyDescent="0.3">
      <c r="C30" s="18"/>
      <c r="D30"/>
    </row>
    <row r="31" spans="3:10" x14ac:dyDescent="0.3">
      <c r="C31" s="18"/>
      <c r="D31"/>
    </row>
  </sheetData>
  <hyperlinks>
    <hyperlink ref="D7" location="TCD1_Solution!A1" display="TCD1_Solution!A1" xr:uid="{8DCEA3B4-2175-4BEC-9959-D3450DE73D87}"/>
    <hyperlink ref="D9" location="TCD2_Solution!A1" display="TCD2_Solution!A1" xr:uid="{1EDDDF4E-DF54-419A-AA18-EDD9D17B8412}"/>
    <hyperlink ref="D11" location="Tableau_Bord_Solution!A1" display="Tableau_Bord_Solution!A1" xr:uid="{F958932A-EDA7-409B-971A-0B8AB4F417F1}"/>
    <hyperlink ref="D13" location="Tableau_Bord_Solution!A1" display="Tableau_Bord_Solution!A1" xr:uid="{43F24230-51B0-4CB1-82C3-F8F58EC074C4}"/>
    <hyperlink ref="D15" location="Tableau_Bord_Solution!A1" display="Tableau_Bord_Solution!A1" xr:uid="{E3CD5823-C867-4170-8253-0EBFC04D91A6}"/>
    <hyperlink ref="D17" location="TCD3_Solution!A1" display="TCD3_Solution!A1" xr:uid="{923C6C68-4C0C-45DA-B27B-1D76D65B01A1}"/>
    <hyperlink ref="D21" location="Tableau_Bord_Solution!A1" display="Tableau_Bord_Solution!A1" xr:uid="{62350E78-5E53-406A-8C16-304D8FF1768B}"/>
    <hyperlink ref="D23" location="TCD4_Solution!A1" display="TCD4_Solution" xr:uid="{44962F37-D37E-4CA4-9B57-37F844FE6F66}"/>
    <hyperlink ref="D26" location="Tableau_Bord_Solution!A1" display="Tableau_Bord_Solution!A1" xr:uid="{7389C673-0FE4-4768-9EF4-8358E25E793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66E9-289E-4A5A-A5F4-4271EFA19DC0}">
  <dimension ref="A1:Q98"/>
  <sheetViews>
    <sheetView workbookViewId="0"/>
  </sheetViews>
  <sheetFormatPr baseColWidth="10" defaultRowHeight="14.4" x14ac:dyDescent="0.3"/>
  <cols>
    <col min="1" max="1" width="19.6640625" bestFit="1" customWidth="1"/>
    <col min="2" max="3" width="15.77734375" customWidth="1"/>
    <col min="4" max="4" width="15.6640625" customWidth="1"/>
    <col min="6" max="6" width="21.44140625" customWidth="1"/>
    <col min="7" max="7" width="12.77734375" customWidth="1"/>
    <col min="8" max="8" width="27.5546875" customWidth="1"/>
    <col min="9" max="9" width="21.109375" customWidth="1"/>
    <col min="15" max="15" width="13.33203125" customWidth="1"/>
    <col min="16" max="16" width="14.77734375" customWidth="1"/>
  </cols>
  <sheetData>
    <row r="1" spans="1:17" x14ac:dyDescent="0.3">
      <c r="A1" t="s">
        <v>239</v>
      </c>
      <c r="B1" t="s">
        <v>240</v>
      </c>
      <c r="C1" t="s">
        <v>250</v>
      </c>
      <c r="D1" t="s">
        <v>241</v>
      </c>
      <c r="E1" t="s">
        <v>242</v>
      </c>
      <c r="F1" t="s">
        <v>252</v>
      </c>
      <c r="G1" t="s">
        <v>262</v>
      </c>
      <c r="H1" t="s">
        <v>295</v>
      </c>
      <c r="I1" t="s">
        <v>243</v>
      </c>
      <c r="J1" t="s">
        <v>244</v>
      </c>
      <c r="K1" t="s">
        <v>245</v>
      </c>
      <c r="L1" t="s">
        <v>264</v>
      </c>
      <c r="M1" t="s">
        <v>238</v>
      </c>
      <c r="N1" t="s">
        <v>246</v>
      </c>
      <c r="O1" t="s">
        <v>247</v>
      </c>
      <c r="P1" t="s">
        <v>248</v>
      </c>
      <c r="Q1" t="s">
        <v>249</v>
      </c>
    </row>
    <row r="2" spans="1:17" x14ac:dyDescent="0.3">
      <c r="A2" t="s">
        <v>1</v>
      </c>
      <c r="B2" s="1">
        <v>40282</v>
      </c>
      <c r="D2" t="s">
        <v>2</v>
      </c>
      <c r="E2" t="s">
        <v>325</v>
      </c>
      <c r="F2" t="s">
        <v>253</v>
      </c>
      <c r="G2">
        <f>_xlfn.XLOOKUP(Solution_BDD_Complète[[#This Row],[Service]],Listes!$B$2:$B$9,Listes!$C$2:$C$9)</f>
        <v>4200</v>
      </c>
      <c r="H2">
        <f>IF(Solution_BDD_Complète[[#This Row],[Sexe]]="m",Solution_BDD_Complète[[#This Row],[Salaire]]*-1,Solution_BDD_Complète[[#This Row],[Salaire]])</f>
        <v>-4200</v>
      </c>
      <c r="I2" t="s">
        <v>3</v>
      </c>
      <c r="J2">
        <v>10</v>
      </c>
      <c r="K2">
        <v>1030</v>
      </c>
      <c r="L2" t="s">
        <v>4</v>
      </c>
      <c r="M2" t="s">
        <v>0</v>
      </c>
      <c r="N2" s="1">
        <v>29547</v>
      </c>
      <c r="O2">
        <f ca="1">DATEDIF(Solution_BDD_Complète[[#This Row],[Date de naissance]],TODAY(),"y")</f>
        <v>43</v>
      </c>
      <c r="P2" t="s">
        <v>5</v>
      </c>
    </row>
    <row r="3" spans="1:17" x14ac:dyDescent="0.3">
      <c r="A3" t="s">
        <v>6</v>
      </c>
      <c r="B3" s="1">
        <v>40288</v>
      </c>
      <c r="D3" t="s">
        <v>2</v>
      </c>
      <c r="E3" t="s">
        <v>7</v>
      </c>
      <c r="F3" t="s">
        <v>254</v>
      </c>
      <c r="G3">
        <f>_xlfn.XLOOKUP(Solution_BDD_Complète[[#This Row],[Service]],Listes!$B$2:$B$9,Listes!$C$2:$C$9)</f>
        <v>2900</v>
      </c>
      <c r="H3">
        <f>IF(Solution_BDD_Complète[[#This Row],[Sexe]]="m",Solution_BDD_Complète[[#This Row],[Salaire]]*-1,Solution_BDD_Complète[[#This Row],[Salaire]])</f>
        <v>-2900</v>
      </c>
      <c r="I3" t="s">
        <v>8</v>
      </c>
      <c r="J3">
        <v>23</v>
      </c>
      <c r="K3">
        <v>1030</v>
      </c>
      <c r="L3" t="s">
        <v>4</v>
      </c>
      <c r="M3" t="s">
        <v>0</v>
      </c>
      <c r="N3" s="1">
        <v>26543</v>
      </c>
      <c r="O3">
        <f ca="1">DATEDIF(Solution_BDD_Complète[[#This Row],[Date de naissance]],TODAY(),"y")</f>
        <v>51</v>
      </c>
      <c r="P3" t="s">
        <v>9</v>
      </c>
    </row>
    <row r="4" spans="1:17" x14ac:dyDescent="0.3">
      <c r="A4" t="s">
        <v>10</v>
      </c>
      <c r="B4" s="1">
        <v>40329</v>
      </c>
      <c r="D4" t="s">
        <v>2</v>
      </c>
      <c r="E4" t="s">
        <v>11</v>
      </c>
      <c r="F4" t="s">
        <v>255</v>
      </c>
      <c r="G4">
        <f>_xlfn.XLOOKUP(Solution_BDD_Complète[[#This Row],[Service]],Listes!$B$2:$B$9,Listes!$C$2:$C$9)</f>
        <v>2750</v>
      </c>
      <c r="H4">
        <f>IF(Solution_BDD_Complète[[#This Row],[Sexe]]="m",Solution_BDD_Complète[[#This Row],[Salaire]]*-1,Solution_BDD_Complète[[#This Row],[Salaire]])</f>
        <v>-2750</v>
      </c>
      <c r="I4" t="s">
        <v>12</v>
      </c>
      <c r="J4">
        <v>333</v>
      </c>
      <c r="K4">
        <v>1030</v>
      </c>
      <c r="L4" t="s">
        <v>4</v>
      </c>
      <c r="M4" t="s">
        <v>0</v>
      </c>
      <c r="N4" s="1">
        <v>32496</v>
      </c>
      <c r="O4">
        <f ca="1">DATEDIF(Solution_BDD_Complète[[#This Row],[Date de naissance]],TODAY(),"y")</f>
        <v>35</v>
      </c>
      <c r="P4" t="s">
        <v>13</v>
      </c>
    </row>
    <row r="5" spans="1:17" x14ac:dyDescent="0.3">
      <c r="A5" t="s">
        <v>14</v>
      </c>
      <c r="B5" s="1">
        <v>40310</v>
      </c>
      <c r="D5" t="s">
        <v>2</v>
      </c>
      <c r="E5" t="s">
        <v>325</v>
      </c>
      <c r="F5" t="s">
        <v>256</v>
      </c>
      <c r="G5">
        <f>_xlfn.XLOOKUP(Solution_BDD_Complète[[#This Row],[Service]],Listes!$B$2:$B$9,Listes!$C$2:$C$9)</f>
        <v>3900</v>
      </c>
      <c r="H5">
        <f>IF(Solution_BDD_Complète[[#This Row],[Sexe]]="m",Solution_BDD_Complète[[#This Row],[Salaire]]*-1,Solution_BDD_Complète[[#This Row],[Salaire]])</f>
        <v>-3900</v>
      </c>
      <c r="I5" t="s">
        <v>15</v>
      </c>
      <c r="J5">
        <v>14</v>
      </c>
      <c r="K5">
        <v>1030</v>
      </c>
      <c r="L5" t="s">
        <v>4</v>
      </c>
      <c r="M5" t="s">
        <v>0</v>
      </c>
      <c r="N5" s="1">
        <v>27658</v>
      </c>
      <c r="O5">
        <f ca="1">DATEDIF(Solution_BDD_Complète[[#This Row],[Date de naissance]],TODAY(),"y")</f>
        <v>48</v>
      </c>
      <c r="P5" t="s">
        <v>16</v>
      </c>
      <c r="Q5">
        <v>4</v>
      </c>
    </row>
    <row r="6" spans="1:17" x14ac:dyDescent="0.3">
      <c r="A6" t="s">
        <v>17</v>
      </c>
      <c r="B6" s="1">
        <v>40351</v>
      </c>
      <c r="C6" s="1">
        <v>43838</v>
      </c>
      <c r="D6" t="s">
        <v>2</v>
      </c>
      <c r="E6" t="s">
        <v>11</v>
      </c>
      <c r="F6" t="s">
        <v>257</v>
      </c>
      <c r="G6">
        <f>_xlfn.XLOOKUP(Solution_BDD_Complète[[#This Row],[Service]],Listes!$B$2:$B$9,Listes!$C$2:$C$9)</f>
        <v>3700</v>
      </c>
      <c r="H6">
        <f>IF(Solution_BDD_Complète[[#This Row],[Sexe]]="m",Solution_BDD_Complète[[#This Row],[Salaire]]*-1,Solution_BDD_Complète[[#This Row],[Salaire]])</f>
        <v>-3700</v>
      </c>
      <c r="I6" t="s">
        <v>18</v>
      </c>
      <c r="J6">
        <v>78</v>
      </c>
      <c r="K6">
        <v>1030</v>
      </c>
      <c r="L6" t="s">
        <v>4</v>
      </c>
      <c r="M6" t="s">
        <v>0</v>
      </c>
      <c r="N6" s="1">
        <v>22798</v>
      </c>
      <c r="O6">
        <f ca="1">DATEDIF(Solution_BDD_Complète[[#This Row],[Date de naissance]],TODAY(),"y")</f>
        <v>62</v>
      </c>
      <c r="P6" t="s">
        <v>13</v>
      </c>
      <c r="Q6">
        <v>5</v>
      </c>
    </row>
    <row r="7" spans="1:17" x14ac:dyDescent="0.3">
      <c r="A7" t="s">
        <v>19</v>
      </c>
      <c r="B7" s="1">
        <v>40351</v>
      </c>
      <c r="C7" s="1">
        <v>43838</v>
      </c>
      <c r="D7" t="s">
        <v>2</v>
      </c>
      <c r="E7" t="s">
        <v>7</v>
      </c>
      <c r="F7" t="s">
        <v>258</v>
      </c>
      <c r="G7">
        <f>_xlfn.XLOOKUP(Solution_BDD_Complète[[#This Row],[Service]],Listes!$B$2:$B$9,Listes!$C$2:$C$9)</f>
        <v>3650</v>
      </c>
      <c r="H7">
        <f>IF(Solution_BDD_Complète[[#This Row],[Sexe]]="m",Solution_BDD_Complète[[#This Row],[Salaire]]*-1,Solution_BDD_Complète[[#This Row],[Salaire]])</f>
        <v>-3650</v>
      </c>
      <c r="I7" t="s">
        <v>20</v>
      </c>
      <c r="J7">
        <v>40</v>
      </c>
      <c r="K7">
        <v>1030</v>
      </c>
      <c r="L7" t="s">
        <v>4</v>
      </c>
      <c r="M7" t="s">
        <v>0</v>
      </c>
      <c r="N7" s="1">
        <v>30349</v>
      </c>
      <c r="O7">
        <f ca="1">DATEDIF(Solution_BDD_Complète[[#This Row],[Date de naissance]],TODAY(),"y")</f>
        <v>41</v>
      </c>
      <c r="P7" t="s">
        <v>21</v>
      </c>
    </row>
    <row r="8" spans="1:17" x14ac:dyDescent="0.3">
      <c r="A8" t="s">
        <v>22</v>
      </c>
      <c r="B8" s="1">
        <v>40302</v>
      </c>
      <c r="C8" s="1">
        <v>43838</v>
      </c>
      <c r="D8" t="s">
        <v>2</v>
      </c>
      <c r="E8" t="s">
        <v>325</v>
      </c>
      <c r="F8" t="s">
        <v>253</v>
      </c>
      <c r="G8">
        <f>_xlfn.XLOOKUP(Solution_BDD_Complète[[#This Row],[Service]],Listes!$B$2:$B$9,Listes!$C$2:$C$9)</f>
        <v>4200</v>
      </c>
      <c r="H8">
        <f>IF(Solution_BDD_Complète[[#This Row],[Sexe]]="m",Solution_BDD_Complète[[#This Row],[Salaire]]*-1,Solution_BDD_Complète[[#This Row],[Salaire]])</f>
        <v>-4200</v>
      </c>
      <c r="I8" t="s">
        <v>23</v>
      </c>
      <c r="J8">
        <v>300</v>
      </c>
      <c r="K8">
        <v>1030</v>
      </c>
      <c r="L8" t="s">
        <v>4</v>
      </c>
      <c r="M8" t="s">
        <v>0</v>
      </c>
      <c r="N8" s="1">
        <v>22010</v>
      </c>
      <c r="O8">
        <f ca="1">DATEDIF(Solution_BDD_Complète[[#This Row],[Date de naissance]],TODAY(),"y")</f>
        <v>64</v>
      </c>
      <c r="P8" t="s">
        <v>24</v>
      </c>
    </row>
    <row r="9" spans="1:17" x14ac:dyDescent="0.3">
      <c r="A9" t="s">
        <v>25</v>
      </c>
      <c r="B9" s="1">
        <v>40302</v>
      </c>
      <c r="D9" t="s">
        <v>2</v>
      </c>
      <c r="E9" t="s">
        <v>325</v>
      </c>
      <c r="F9" t="s">
        <v>253</v>
      </c>
      <c r="G9">
        <f>_xlfn.XLOOKUP(Solution_BDD_Complète[[#This Row],[Service]],Listes!$B$2:$B$9,Listes!$C$2:$C$9)</f>
        <v>4200</v>
      </c>
      <c r="H9">
        <f>IF(Solution_BDD_Complète[[#This Row],[Sexe]]="m",Solution_BDD_Complète[[#This Row],[Salaire]]*-1,Solution_BDD_Complète[[#This Row],[Salaire]])</f>
        <v>-4200</v>
      </c>
      <c r="I9" t="s">
        <v>26</v>
      </c>
      <c r="J9">
        <v>165</v>
      </c>
      <c r="K9">
        <v>1030</v>
      </c>
      <c r="L9" t="s">
        <v>4</v>
      </c>
      <c r="M9" t="s">
        <v>0</v>
      </c>
      <c r="N9" s="1">
        <v>26287</v>
      </c>
      <c r="O9">
        <f ca="1">DATEDIF(Solution_BDD_Complète[[#This Row],[Date de naissance]],TODAY(),"y")</f>
        <v>52</v>
      </c>
      <c r="P9" t="s">
        <v>13</v>
      </c>
      <c r="Q9">
        <v>2</v>
      </c>
    </row>
    <row r="10" spans="1:17" x14ac:dyDescent="0.3">
      <c r="A10" t="s">
        <v>27</v>
      </c>
      <c r="B10" s="1">
        <v>40302</v>
      </c>
      <c r="D10" t="s">
        <v>2</v>
      </c>
      <c r="E10" t="s">
        <v>28</v>
      </c>
      <c r="F10" t="s">
        <v>253</v>
      </c>
      <c r="G10">
        <f>_xlfn.XLOOKUP(Solution_BDD_Complète[[#This Row],[Service]],Listes!$B$2:$B$9,Listes!$C$2:$C$9)</f>
        <v>4200</v>
      </c>
      <c r="H10">
        <f>IF(Solution_BDD_Complète[[#This Row],[Sexe]]="m",Solution_BDD_Complète[[#This Row],[Salaire]]*-1,Solution_BDD_Complète[[#This Row],[Salaire]])</f>
        <v>-4200</v>
      </c>
      <c r="I10" t="s">
        <v>29</v>
      </c>
      <c r="J10">
        <v>22</v>
      </c>
      <c r="K10">
        <v>1030</v>
      </c>
      <c r="L10" t="s">
        <v>4</v>
      </c>
      <c r="M10" t="s">
        <v>0</v>
      </c>
      <c r="N10" s="1">
        <v>26889</v>
      </c>
      <c r="O10">
        <f ca="1">DATEDIF(Solution_BDD_Complète[[#This Row],[Date de naissance]],TODAY(),"y")</f>
        <v>50</v>
      </c>
      <c r="P10" t="s">
        <v>9</v>
      </c>
    </row>
    <row r="11" spans="1:17" x14ac:dyDescent="0.3">
      <c r="A11" t="s">
        <v>30</v>
      </c>
      <c r="B11" s="1">
        <v>40302</v>
      </c>
      <c r="C11" s="1"/>
      <c r="D11" t="s">
        <v>2</v>
      </c>
      <c r="E11" t="s">
        <v>28</v>
      </c>
      <c r="F11" t="s">
        <v>254</v>
      </c>
      <c r="G11">
        <f>_xlfn.XLOOKUP(Solution_BDD_Complète[[#This Row],[Service]],Listes!$B$2:$B$9,Listes!$C$2:$C$9)</f>
        <v>2900</v>
      </c>
      <c r="H11">
        <f>IF(Solution_BDD_Complète[[#This Row],[Sexe]]="m",Solution_BDD_Complète[[#This Row],[Salaire]]*-1,Solution_BDD_Complète[[#This Row],[Salaire]])</f>
        <v>-2900</v>
      </c>
      <c r="I11" t="s">
        <v>31</v>
      </c>
      <c r="J11">
        <v>23</v>
      </c>
      <c r="K11">
        <v>1030</v>
      </c>
      <c r="L11" t="s">
        <v>4</v>
      </c>
      <c r="M11" t="s">
        <v>0</v>
      </c>
      <c r="N11" s="1">
        <v>30214</v>
      </c>
      <c r="O11">
        <f ca="1">DATEDIF(Solution_BDD_Complète[[#This Row],[Date de naissance]],TODAY(),"y")</f>
        <v>41</v>
      </c>
      <c r="P11" t="s">
        <v>32</v>
      </c>
      <c r="Q11">
        <v>1</v>
      </c>
    </row>
    <row r="12" spans="1:17" x14ac:dyDescent="0.3">
      <c r="A12" t="s">
        <v>33</v>
      </c>
      <c r="B12" s="1">
        <v>40302</v>
      </c>
      <c r="C12" s="1"/>
      <c r="D12" t="s">
        <v>2</v>
      </c>
      <c r="E12" t="s">
        <v>7</v>
      </c>
      <c r="F12" t="s">
        <v>254</v>
      </c>
      <c r="G12">
        <f>_xlfn.XLOOKUP(Solution_BDD_Complète[[#This Row],[Service]],Listes!$B$2:$B$9,Listes!$C$2:$C$9)</f>
        <v>2900</v>
      </c>
      <c r="H12">
        <f>IF(Solution_BDD_Complète[[#This Row],[Sexe]]="m",Solution_BDD_Complète[[#This Row],[Salaire]]*-1,Solution_BDD_Complète[[#This Row],[Salaire]])</f>
        <v>-2900</v>
      </c>
      <c r="I12" t="s">
        <v>34</v>
      </c>
      <c r="J12">
        <v>78</v>
      </c>
      <c r="K12">
        <v>1030</v>
      </c>
      <c r="L12" t="s">
        <v>4</v>
      </c>
      <c r="M12" t="s">
        <v>0</v>
      </c>
      <c r="N12" s="1">
        <v>28352</v>
      </c>
      <c r="O12">
        <f ca="1">DATEDIF(Solution_BDD_Complète[[#This Row],[Date de naissance]],TODAY(),"y")</f>
        <v>46</v>
      </c>
      <c r="P12" t="s">
        <v>35</v>
      </c>
      <c r="Q12">
        <v>4</v>
      </c>
    </row>
    <row r="13" spans="1:17" x14ac:dyDescent="0.3">
      <c r="A13" t="s">
        <v>36</v>
      </c>
      <c r="B13" s="1">
        <v>40310</v>
      </c>
      <c r="C13" s="1"/>
      <c r="D13" t="s">
        <v>2</v>
      </c>
      <c r="E13" t="s">
        <v>7</v>
      </c>
      <c r="F13" t="s">
        <v>254</v>
      </c>
      <c r="G13">
        <f>_xlfn.XLOOKUP(Solution_BDD_Complète[[#This Row],[Service]],Listes!$B$2:$B$9,Listes!$C$2:$C$9)</f>
        <v>2900</v>
      </c>
      <c r="H13">
        <f>IF(Solution_BDD_Complète[[#This Row],[Sexe]]="m",Solution_BDD_Complète[[#This Row],[Salaire]]*-1,Solution_BDD_Complète[[#This Row],[Salaire]])</f>
        <v>-2900</v>
      </c>
      <c r="I13" t="s">
        <v>37</v>
      </c>
      <c r="J13">
        <v>96</v>
      </c>
      <c r="K13">
        <v>1030</v>
      </c>
      <c r="L13" t="s">
        <v>4</v>
      </c>
      <c r="M13" t="s">
        <v>0</v>
      </c>
      <c r="N13" s="1">
        <v>30317</v>
      </c>
      <c r="O13">
        <f ca="1">DATEDIF(Solution_BDD_Complète[[#This Row],[Date de naissance]],TODAY(),"y")</f>
        <v>41</v>
      </c>
      <c r="P13" t="s">
        <v>13</v>
      </c>
    </row>
    <row r="14" spans="1:17" x14ac:dyDescent="0.3">
      <c r="A14" t="s">
        <v>38</v>
      </c>
      <c r="B14" s="1">
        <v>40351</v>
      </c>
      <c r="C14" s="1"/>
      <c r="D14" t="s">
        <v>2</v>
      </c>
      <c r="E14" t="s">
        <v>7</v>
      </c>
      <c r="F14" t="s">
        <v>254</v>
      </c>
      <c r="G14">
        <f>_xlfn.XLOOKUP(Solution_BDD_Complète[[#This Row],[Service]],Listes!$B$2:$B$9,Listes!$C$2:$C$9)</f>
        <v>2900</v>
      </c>
      <c r="H14">
        <f>IF(Solution_BDD_Complète[[#This Row],[Sexe]]="m",Solution_BDD_Complète[[#This Row],[Salaire]]*-1,Solution_BDD_Complète[[#This Row],[Salaire]])</f>
        <v>-2900</v>
      </c>
      <c r="I14" t="s">
        <v>39</v>
      </c>
      <c r="J14">
        <v>52</v>
      </c>
      <c r="K14">
        <v>1000</v>
      </c>
      <c r="L14" t="s">
        <v>0</v>
      </c>
      <c r="M14" t="s">
        <v>0</v>
      </c>
      <c r="N14" s="1">
        <v>23288</v>
      </c>
      <c r="O14">
        <f ca="1">DATEDIF(Solution_BDD_Complète[[#This Row],[Date de naissance]],TODAY(),"y")</f>
        <v>60</v>
      </c>
      <c r="P14" t="s">
        <v>13</v>
      </c>
      <c r="Q14">
        <v>1</v>
      </c>
    </row>
    <row r="15" spans="1:17" x14ac:dyDescent="0.3">
      <c r="A15" t="s">
        <v>40</v>
      </c>
      <c r="B15" s="1">
        <v>40351</v>
      </c>
      <c r="C15" s="1"/>
      <c r="D15" t="s">
        <v>2</v>
      </c>
      <c r="E15" t="s">
        <v>11</v>
      </c>
      <c r="F15" t="s">
        <v>254</v>
      </c>
      <c r="G15">
        <f>_xlfn.XLOOKUP(Solution_BDD_Complète[[#This Row],[Service]],Listes!$B$2:$B$9,Listes!$C$2:$C$9)</f>
        <v>2900</v>
      </c>
      <c r="H15">
        <f>IF(Solution_BDD_Complète[[#This Row],[Sexe]]="m",Solution_BDD_Complète[[#This Row],[Salaire]]*-1,Solution_BDD_Complète[[#This Row],[Salaire]])</f>
        <v>-2900</v>
      </c>
      <c r="I15" t="s">
        <v>41</v>
      </c>
      <c r="J15">
        <v>55</v>
      </c>
      <c r="K15">
        <v>1000</v>
      </c>
      <c r="L15" t="s">
        <v>0</v>
      </c>
      <c r="M15" t="s">
        <v>0</v>
      </c>
      <c r="N15" s="1">
        <v>29491</v>
      </c>
      <c r="O15">
        <f ca="1">DATEDIF(Solution_BDD_Complète[[#This Row],[Date de naissance]],TODAY(),"y")</f>
        <v>43</v>
      </c>
      <c r="P15" t="s">
        <v>9</v>
      </c>
      <c r="Q15">
        <v>2</v>
      </c>
    </row>
    <row r="16" spans="1:17" x14ac:dyDescent="0.3">
      <c r="A16" t="s">
        <v>42</v>
      </c>
      <c r="B16" s="1">
        <v>40287</v>
      </c>
      <c r="C16" s="1"/>
      <c r="D16" t="s">
        <v>2</v>
      </c>
      <c r="E16" t="s">
        <v>11</v>
      </c>
      <c r="F16" t="s">
        <v>255</v>
      </c>
      <c r="G16">
        <f>_xlfn.XLOOKUP(Solution_BDD_Complète[[#This Row],[Service]],Listes!$B$2:$B$9,Listes!$C$2:$C$9)</f>
        <v>2750</v>
      </c>
      <c r="H16">
        <f>IF(Solution_BDD_Complète[[#This Row],[Sexe]]="m",Solution_BDD_Complète[[#This Row],[Salaire]]*-1,Solution_BDD_Complète[[#This Row],[Salaire]])</f>
        <v>-2750</v>
      </c>
      <c r="I16" t="s">
        <v>43</v>
      </c>
      <c r="J16">
        <v>20</v>
      </c>
      <c r="K16">
        <v>1080</v>
      </c>
      <c r="L16" t="s">
        <v>44</v>
      </c>
      <c r="M16" t="s">
        <v>0</v>
      </c>
      <c r="N16" s="1">
        <v>29263</v>
      </c>
      <c r="O16">
        <f ca="1">DATEDIF(Solution_BDD_Complète[[#This Row],[Date de naissance]],TODAY(),"y")</f>
        <v>44</v>
      </c>
      <c r="P16" t="s">
        <v>5</v>
      </c>
      <c r="Q16">
        <v>1</v>
      </c>
    </row>
    <row r="17" spans="1:17" x14ac:dyDescent="0.3">
      <c r="A17" t="s">
        <v>45</v>
      </c>
      <c r="B17" s="1">
        <v>40329</v>
      </c>
      <c r="D17" t="s">
        <v>2</v>
      </c>
      <c r="E17" t="s">
        <v>7</v>
      </c>
      <c r="F17" t="s">
        <v>255</v>
      </c>
      <c r="G17">
        <f>_xlfn.XLOOKUP(Solution_BDD_Complète[[#This Row],[Service]],Listes!$B$2:$B$9,Listes!$C$2:$C$9)</f>
        <v>2750</v>
      </c>
      <c r="H17">
        <f>IF(Solution_BDD_Complète[[#This Row],[Sexe]]="m",Solution_BDD_Complète[[#This Row],[Salaire]]*-1,Solution_BDD_Complète[[#This Row],[Salaire]])</f>
        <v>-2750</v>
      </c>
      <c r="I17" t="s">
        <v>303</v>
      </c>
      <c r="J17">
        <v>22</v>
      </c>
      <c r="K17">
        <v>1080</v>
      </c>
      <c r="L17" t="s">
        <v>44</v>
      </c>
      <c r="M17" t="s">
        <v>0</v>
      </c>
      <c r="N17" s="1">
        <v>27928</v>
      </c>
      <c r="O17">
        <f ca="1">DATEDIF(Solution_BDD_Complète[[#This Row],[Date de naissance]],TODAY(),"y")</f>
        <v>47</v>
      </c>
      <c r="P17" t="s">
        <v>13</v>
      </c>
    </row>
    <row r="18" spans="1:17" x14ac:dyDescent="0.3">
      <c r="A18" t="s">
        <v>46</v>
      </c>
      <c r="B18" s="1">
        <v>40329</v>
      </c>
      <c r="D18" t="s">
        <v>2</v>
      </c>
      <c r="E18" t="s">
        <v>325</v>
      </c>
      <c r="F18" t="s">
        <v>255</v>
      </c>
      <c r="G18">
        <f>_xlfn.XLOOKUP(Solution_BDD_Complète[[#This Row],[Service]],Listes!$B$2:$B$9,Listes!$C$2:$C$9)</f>
        <v>2750</v>
      </c>
      <c r="H18">
        <f>IF(Solution_BDD_Complète[[#This Row],[Sexe]]="m",Solution_BDD_Complète[[#This Row],[Salaire]]*-1,Solution_BDD_Complète[[#This Row],[Salaire]])</f>
        <v>-2750</v>
      </c>
      <c r="I18" t="s">
        <v>47</v>
      </c>
      <c r="J18">
        <v>66</v>
      </c>
      <c r="K18">
        <v>1080</v>
      </c>
      <c r="L18" t="s">
        <v>44</v>
      </c>
      <c r="M18" t="s">
        <v>0</v>
      </c>
      <c r="N18" s="1">
        <v>28721</v>
      </c>
      <c r="O18">
        <f ca="1">DATEDIF(Solution_BDD_Complète[[#This Row],[Date de naissance]],TODAY(),"y")</f>
        <v>45</v>
      </c>
      <c r="P18" t="s">
        <v>48</v>
      </c>
    </row>
    <row r="19" spans="1:17" x14ac:dyDescent="0.3">
      <c r="A19" t="s">
        <v>49</v>
      </c>
      <c r="B19" s="1">
        <v>40343</v>
      </c>
      <c r="C19" s="1">
        <v>43926</v>
      </c>
      <c r="D19" t="s">
        <v>2</v>
      </c>
      <c r="E19" t="s">
        <v>11</v>
      </c>
      <c r="F19" t="s">
        <v>255</v>
      </c>
      <c r="G19">
        <f>_xlfn.XLOOKUP(Solution_BDD_Complète[[#This Row],[Service]],Listes!$B$2:$B$9,Listes!$C$2:$C$9)</f>
        <v>2750</v>
      </c>
      <c r="H19">
        <f>IF(Solution_BDD_Complète[[#This Row],[Sexe]]="m",Solution_BDD_Complète[[#This Row],[Salaire]]*-1,Solution_BDD_Complète[[#This Row],[Salaire]])</f>
        <v>-2750</v>
      </c>
      <c r="I19" t="s">
        <v>50</v>
      </c>
      <c r="J19">
        <v>158</v>
      </c>
      <c r="K19">
        <v>1080</v>
      </c>
      <c r="L19" t="s">
        <v>44</v>
      </c>
      <c r="M19" t="s">
        <v>0</v>
      </c>
      <c r="N19" s="1">
        <v>25340</v>
      </c>
      <c r="O19">
        <f ca="1">DATEDIF(Solution_BDD_Complète[[#This Row],[Date de naissance]],TODAY(),"y")</f>
        <v>55</v>
      </c>
      <c r="P19" t="s">
        <v>24</v>
      </c>
      <c r="Q19">
        <v>2</v>
      </c>
    </row>
    <row r="20" spans="1:17" x14ac:dyDescent="0.3">
      <c r="A20" t="s">
        <v>51</v>
      </c>
      <c r="B20" s="1">
        <v>40310</v>
      </c>
      <c r="C20" s="1">
        <v>43926</v>
      </c>
      <c r="D20" t="s">
        <v>2</v>
      </c>
      <c r="E20" t="s">
        <v>11</v>
      </c>
      <c r="F20" t="s">
        <v>301</v>
      </c>
      <c r="G20">
        <f>_xlfn.XLOOKUP(Solution_BDD_Complète[[#This Row],[Service]],Listes!$B$2:$B$9,Listes!$C$2:$C$9)</f>
        <v>2600</v>
      </c>
      <c r="H20">
        <f>IF(Solution_BDD_Complète[[#This Row],[Sexe]]="m",Solution_BDD_Complète[[#This Row],[Salaire]]*-1,Solution_BDD_Complète[[#This Row],[Salaire]])</f>
        <v>-2600</v>
      </c>
      <c r="I20" t="s">
        <v>52</v>
      </c>
      <c r="J20">
        <v>87</v>
      </c>
      <c r="K20">
        <v>1080</v>
      </c>
      <c r="L20" t="s">
        <v>44</v>
      </c>
      <c r="M20" t="s">
        <v>0</v>
      </c>
      <c r="N20" s="1">
        <v>25204</v>
      </c>
      <c r="O20">
        <f ca="1">DATEDIF(Solution_BDD_Complète[[#This Row],[Date de naissance]],TODAY(),"y")</f>
        <v>55</v>
      </c>
      <c r="P20" t="s">
        <v>13</v>
      </c>
    </row>
    <row r="21" spans="1:17" x14ac:dyDescent="0.3">
      <c r="A21" t="s">
        <v>53</v>
      </c>
      <c r="B21" s="1">
        <v>40351</v>
      </c>
      <c r="C21" s="1"/>
      <c r="D21" t="s">
        <v>2</v>
      </c>
      <c r="E21" t="s">
        <v>11</v>
      </c>
      <c r="F21" t="s">
        <v>255</v>
      </c>
      <c r="G21">
        <f>_xlfn.XLOOKUP(Solution_BDD_Complète[[#This Row],[Service]],Listes!$B$2:$B$9,Listes!$C$2:$C$9)</f>
        <v>2750</v>
      </c>
      <c r="H21">
        <f>IF(Solution_BDD_Complète[[#This Row],[Sexe]]="m",Solution_BDD_Complète[[#This Row],[Salaire]]*-1,Solution_BDD_Complète[[#This Row],[Salaire]])</f>
        <v>-2750</v>
      </c>
      <c r="I21" t="s">
        <v>54</v>
      </c>
      <c r="J21">
        <v>222</v>
      </c>
      <c r="K21">
        <v>1020</v>
      </c>
      <c r="L21" t="s">
        <v>55</v>
      </c>
      <c r="M21" t="s">
        <v>0</v>
      </c>
      <c r="N21" s="1">
        <v>25914</v>
      </c>
      <c r="O21">
        <f ca="1">DATEDIF(Solution_BDD_Complète[[#This Row],[Date de naissance]],TODAY(),"y")</f>
        <v>53</v>
      </c>
      <c r="P21" t="s">
        <v>21</v>
      </c>
      <c r="Q21">
        <v>2</v>
      </c>
    </row>
    <row r="22" spans="1:17" x14ac:dyDescent="0.3">
      <c r="A22" t="s">
        <v>56</v>
      </c>
      <c r="B22" s="1">
        <v>40325</v>
      </c>
      <c r="C22" s="1"/>
      <c r="D22" t="s">
        <v>2</v>
      </c>
      <c r="E22" t="s">
        <v>7</v>
      </c>
      <c r="F22" t="s">
        <v>255</v>
      </c>
      <c r="G22">
        <f>_xlfn.XLOOKUP(Solution_BDD_Complète[[#This Row],[Service]],Listes!$B$2:$B$9,Listes!$C$2:$C$9)</f>
        <v>2750</v>
      </c>
      <c r="H22">
        <f>IF(Solution_BDD_Complète[[#This Row],[Sexe]]="m",Solution_BDD_Complète[[#This Row],[Salaire]]*-1,Solution_BDD_Complète[[#This Row],[Salaire]])</f>
        <v>-2750</v>
      </c>
      <c r="I22" t="s">
        <v>57</v>
      </c>
      <c r="J22">
        <v>152</v>
      </c>
      <c r="K22">
        <v>1060</v>
      </c>
      <c r="L22" t="s">
        <v>58</v>
      </c>
      <c r="M22" t="s">
        <v>0</v>
      </c>
      <c r="N22" s="1">
        <v>33583</v>
      </c>
      <c r="O22">
        <f ca="1">DATEDIF(Solution_BDD_Complète[[#This Row],[Date de naissance]],TODAY(),"y")</f>
        <v>32</v>
      </c>
      <c r="P22" t="s">
        <v>59</v>
      </c>
    </row>
    <row r="23" spans="1:17" x14ac:dyDescent="0.3">
      <c r="A23" t="s">
        <v>60</v>
      </c>
      <c r="B23" s="1">
        <v>40343</v>
      </c>
      <c r="C23" s="1"/>
      <c r="D23" t="s">
        <v>61</v>
      </c>
      <c r="E23" t="s">
        <v>11</v>
      </c>
      <c r="F23" t="s">
        <v>255</v>
      </c>
      <c r="G23">
        <f>_xlfn.XLOOKUP(Solution_BDD_Complète[[#This Row],[Service]],Listes!$B$2:$B$9,Listes!$C$2:$C$9)</f>
        <v>2750</v>
      </c>
      <c r="H23">
        <f>IF(Solution_BDD_Complète[[#This Row],[Sexe]]="m",Solution_BDD_Complète[[#This Row],[Salaire]]*-1,Solution_BDD_Complète[[#This Row],[Salaire]])</f>
        <v>2750</v>
      </c>
      <c r="I23" t="s">
        <v>62</v>
      </c>
      <c r="J23">
        <v>111</v>
      </c>
      <c r="K23">
        <v>1060</v>
      </c>
      <c r="L23" t="s">
        <v>58</v>
      </c>
      <c r="M23" t="s">
        <v>0</v>
      </c>
      <c r="N23" s="1">
        <v>29660</v>
      </c>
      <c r="O23">
        <f ca="1">DATEDIF(Solution_BDD_Complète[[#This Row],[Date de naissance]],TODAY(),"y")</f>
        <v>43</v>
      </c>
      <c r="P23" t="s">
        <v>24</v>
      </c>
    </row>
    <row r="24" spans="1:17" x14ac:dyDescent="0.3">
      <c r="A24" t="s">
        <v>63</v>
      </c>
      <c r="B24" s="1">
        <v>40329</v>
      </c>
      <c r="C24" s="1"/>
      <c r="D24" t="s">
        <v>2</v>
      </c>
      <c r="E24" t="s">
        <v>11</v>
      </c>
      <c r="F24" t="s">
        <v>255</v>
      </c>
      <c r="G24">
        <f>_xlfn.XLOOKUP(Solution_BDD_Complète[[#This Row],[Service]],Listes!$B$2:$B$9,Listes!$C$2:$C$9)</f>
        <v>2750</v>
      </c>
      <c r="H24">
        <f>IF(Solution_BDD_Complète[[#This Row],[Sexe]]="m",Solution_BDD_Complète[[#This Row],[Salaire]]*-1,Solution_BDD_Complète[[#This Row],[Salaire]])</f>
        <v>-2750</v>
      </c>
      <c r="I24" t="s">
        <v>64</v>
      </c>
      <c r="J24">
        <v>35</v>
      </c>
      <c r="K24">
        <v>1070</v>
      </c>
      <c r="L24" t="s">
        <v>65</v>
      </c>
      <c r="M24" t="s">
        <v>0</v>
      </c>
      <c r="N24" s="1">
        <v>29387</v>
      </c>
      <c r="O24">
        <f ca="1">DATEDIF(Solution_BDD_Complète[[#This Row],[Date de naissance]],TODAY(),"y")</f>
        <v>44</v>
      </c>
      <c r="P24" t="s">
        <v>48</v>
      </c>
    </row>
    <row r="25" spans="1:17" x14ac:dyDescent="0.3">
      <c r="A25" t="s">
        <v>66</v>
      </c>
      <c r="B25" s="1">
        <v>40329</v>
      </c>
      <c r="C25" s="1"/>
      <c r="D25" t="s">
        <v>2</v>
      </c>
      <c r="E25" t="s">
        <v>11</v>
      </c>
      <c r="F25" t="s">
        <v>255</v>
      </c>
      <c r="G25">
        <f>_xlfn.XLOOKUP(Solution_BDD_Complète[[#This Row],[Service]],Listes!$B$2:$B$9,Listes!$C$2:$C$9)</f>
        <v>2750</v>
      </c>
      <c r="H25">
        <f>IF(Solution_BDD_Complète[[#This Row],[Sexe]]="m",Solution_BDD_Complète[[#This Row],[Salaire]]*-1,Solution_BDD_Complète[[#This Row],[Salaire]])</f>
        <v>-2750</v>
      </c>
      <c r="I25" t="s">
        <v>67</v>
      </c>
      <c r="J25">
        <v>42</v>
      </c>
      <c r="K25">
        <v>1150</v>
      </c>
      <c r="L25" t="s">
        <v>68</v>
      </c>
      <c r="M25" t="s">
        <v>0</v>
      </c>
      <c r="N25" s="1">
        <v>29689</v>
      </c>
      <c r="O25">
        <f ca="1">DATEDIF(Solution_BDD_Complète[[#This Row],[Date de naissance]],TODAY(),"y")</f>
        <v>43</v>
      </c>
      <c r="P25" t="s">
        <v>32</v>
      </c>
    </row>
    <row r="26" spans="1:17" x14ac:dyDescent="0.3">
      <c r="A26" t="s">
        <v>69</v>
      </c>
      <c r="B26" s="1">
        <v>40305</v>
      </c>
      <c r="C26" s="1">
        <v>43926</v>
      </c>
      <c r="D26" t="s">
        <v>2</v>
      </c>
      <c r="E26" t="s">
        <v>325</v>
      </c>
      <c r="F26" t="s">
        <v>255</v>
      </c>
      <c r="G26">
        <f>_xlfn.XLOOKUP(Solution_BDD_Complète[[#This Row],[Service]],Listes!$B$2:$B$9,Listes!$C$2:$C$9)</f>
        <v>2750</v>
      </c>
      <c r="H26">
        <f>IF(Solution_BDD_Complète[[#This Row],[Sexe]]="m",Solution_BDD_Complète[[#This Row],[Salaire]]*-1,Solution_BDD_Complète[[#This Row],[Salaire]])</f>
        <v>-2750</v>
      </c>
      <c r="I26" t="s">
        <v>70</v>
      </c>
      <c r="J26">
        <v>33</v>
      </c>
      <c r="K26">
        <v>1160</v>
      </c>
      <c r="L26" t="s">
        <v>71</v>
      </c>
      <c r="M26" t="s">
        <v>0</v>
      </c>
      <c r="N26" s="1">
        <v>28393</v>
      </c>
      <c r="O26">
        <f ca="1">DATEDIF(Solution_BDD_Complète[[#This Row],[Date de naissance]],TODAY(),"y")</f>
        <v>46</v>
      </c>
      <c r="P26" t="s">
        <v>48</v>
      </c>
    </row>
    <row r="27" spans="1:17" x14ac:dyDescent="0.3">
      <c r="A27" t="s">
        <v>72</v>
      </c>
      <c r="B27" s="1">
        <v>40310</v>
      </c>
      <c r="C27" s="1">
        <v>43926</v>
      </c>
      <c r="D27" t="s">
        <v>2</v>
      </c>
      <c r="E27" t="s">
        <v>28</v>
      </c>
      <c r="F27" t="s">
        <v>255</v>
      </c>
      <c r="G27">
        <f>_xlfn.XLOOKUP(Solution_BDD_Complète[[#This Row],[Service]],Listes!$B$2:$B$9,Listes!$C$2:$C$9)</f>
        <v>2750</v>
      </c>
      <c r="H27">
        <f>IF(Solution_BDD_Complète[[#This Row],[Sexe]]="m",Solution_BDD_Complète[[#This Row],[Salaire]]*-1,Solution_BDD_Complète[[#This Row],[Salaire]])</f>
        <v>-2750</v>
      </c>
      <c r="I27" t="s">
        <v>73</v>
      </c>
      <c r="J27">
        <v>85</v>
      </c>
      <c r="K27">
        <v>1130</v>
      </c>
      <c r="L27" t="s">
        <v>74</v>
      </c>
      <c r="M27" t="s">
        <v>0</v>
      </c>
      <c r="N27" s="1">
        <v>24597</v>
      </c>
      <c r="O27">
        <f ca="1">DATEDIF(Solution_BDD_Complète[[#This Row],[Date de naissance]],TODAY(),"y")</f>
        <v>57</v>
      </c>
      <c r="P27" t="s">
        <v>75</v>
      </c>
    </row>
    <row r="28" spans="1:17" x14ac:dyDescent="0.3">
      <c r="A28" t="s">
        <v>76</v>
      </c>
      <c r="B28" s="1">
        <v>40351</v>
      </c>
      <c r="D28" t="s">
        <v>2</v>
      </c>
      <c r="E28" t="s">
        <v>11</v>
      </c>
      <c r="F28" t="s">
        <v>255</v>
      </c>
      <c r="G28">
        <f>_xlfn.XLOOKUP(Solution_BDD_Complète[[#This Row],[Service]],Listes!$B$2:$B$9,Listes!$C$2:$C$9)</f>
        <v>2750</v>
      </c>
      <c r="H28">
        <f>IF(Solution_BDD_Complète[[#This Row],[Sexe]]="m",Solution_BDD_Complète[[#This Row],[Salaire]]*-1,Solution_BDD_Complète[[#This Row],[Salaire]])</f>
        <v>-2750</v>
      </c>
      <c r="I28" t="s">
        <v>77</v>
      </c>
      <c r="J28">
        <v>26</v>
      </c>
      <c r="K28">
        <v>1140</v>
      </c>
      <c r="L28" t="s">
        <v>78</v>
      </c>
      <c r="M28" t="s">
        <v>0</v>
      </c>
      <c r="N28" s="1">
        <v>25890</v>
      </c>
      <c r="O28">
        <f ca="1">DATEDIF(Solution_BDD_Complète[[#This Row],[Date de naissance]],TODAY(),"y")</f>
        <v>53</v>
      </c>
      <c r="P28" t="s">
        <v>48</v>
      </c>
      <c r="Q28">
        <v>2</v>
      </c>
    </row>
    <row r="29" spans="1:17" x14ac:dyDescent="0.3">
      <c r="A29" t="s">
        <v>79</v>
      </c>
      <c r="B29" s="1">
        <v>40344</v>
      </c>
      <c r="D29" t="s">
        <v>2</v>
      </c>
      <c r="E29" t="s">
        <v>11</v>
      </c>
      <c r="F29" t="s">
        <v>256</v>
      </c>
      <c r="G29">
        <f>_xlfn.XLOOKUP(Solution_BDD_Complète[[#This Row],[Service]],Listes!$B$2:$B$9,Listes!$C$2:$C$9)</f>
        <v>3900</v>
      </c>
      <c r="H29">
        <f>IF(Solution_BDD_Complète[[#This Row],[Sexe]]="m",Solution_BDD_Complète[[#This Row],[Salaire]]*-1,Solution_BDD_Complète[[#This Row],[Salaire]])</f>
        <v>-3900</v>
      </c>
      <c r="I29" t="s">
        <v>80</v>
      </c>
      <c r="J29">
        <v>10</v>
      </c>
      <c r="K29">
        <v>1200</v>
      </c>
      <c r="L29" t="s">
        <v>81</v>
      </c>
      <c r="M29" t="s">
        <v>0</v>
      </c>
      <c r="N29" s="1">
        <v>25551</v>
      </c>
      <c r="O29">
        <f ca="1">DATEDIF(Solution_BDD_Complète[[#This Row],[Date de naissance]],TODAY(),"y")</f>
        <v>54</v>
      </c>
      <c r="P29" t="s">
        <v>48</v>
      </c>
      <c r="Q29">
        <v>1</v>
      </c>
    </row>
    <row r="30" spans="1:17" x14ac:dyDescent="0.3">
      <c r="A30" t="s">
        <v>82</v>
      </c>
      <c r="B30" s="1">
        <v>40365</v>
      </c>
      <c r="C30" s="1">
        <v>43926</v>
      </c>
      <c r="D30" t="s">
        <v>2</v>
      </c>
      <c r="E30" t="s">
        <v>11</v>
      </c>
      <c r="F30" t="s">
        <v>256</v>
      </c>
      <c r="G30">
        <f>_xlfn.XLOOKUP(Solution_BDD_Complète[[#This Row],[Service]],Listes!$B$2:$B$9,Listes!$C$2:$C$9)</f>
        <v>3900</v>
      </c>
      <c r="H30">
        <f>IF(Solution_BDD_Complète[[#This Row],[Sexe]]="m",Solution_BDD_Complète[[#This Row],[Salaire]]*-1,Solution_BDD_Complète[[#This Row],[Salaire]])</f>
        <v>-3900</v>
      </c>
      <c r="I30" t="s">
        <v>83</v>
      </c>
      <c r="J30">
        <v>52</v>
      </c>
      <c r="K30">
        <v>1200</v>
      </c>
      <c r="L30" t="s">
        <v>81</v>
      </c>
      <c r="M30" t="s">
        <v>0</v>
      </c>
      <c r="N30" s="1">
        <v>26025</v>
      </c>
      <c r="O30">
        <f ca="1">DATEDIF(Solution_BDD_Complète[[#This Row],[Date de naissance]],TODAY(),"y")</f>
        <v>53</v>
      </c>
      <c r="P30" t="s">
        <v>24</v>
      </c>
    </row>
    <row r="31" spans="1:17" x14ac:dyDescent="0.3">
      <c r="A31" t="s">
        <v>84</v>
      </c>
      <c r="B31" s="1">
        <v>40310</v>
      </c>
      <c r="C31" s="1">
        <v>43926</v>
      </c>
      <c r="D31" t="s">
        <v>2</v>
      </c>
      <c r="E31" t="s">
        <v>325</v>
      </c>
      <c r="F31" t="s">
        <v>256</v>
      </c>
      <c r="G31">
        <f>_xlfn.XLOOKUP(Solution_BDD_Complète[[#This Row],[Service]],Listes!$B$2:$B$9,Listes!$C$2:$C$9)</f>
        <v>3900</v>
      </c>
      <c r="H31">
        <f>IF(Solution_BDD_Complète[[#This Row],[Sexe]]="m",Solution_BDD_Complète[[#This Row],[Salaire]]*-1,Solution_BDD_Complète[[#This Row],[Salaire]])</f>
        <v>-3900</v>
      </c>
      <c r="I31" t="s">
        <v>85</v>
      </c>
      <c r="J31">
        <v>56</v>
      </c>
      <c r="K31">
        <v>1200</v>
      </c>
      <c r="L31" t="s">
        <v>81</v>
      </c>
      <c r="M31" t="s">
        <v>0</v>
      </c>
      <c r="N31" s="1">
        <v>29266</v>
      </c>
      <c r="O31">
        <f ca="1">DATEDIF(Solution_BDD_Complète[[#This Row],[Date de naissance]],TODAY(),"y")</f>
        <v>44</v>
      </c>
      <c r="P31" t="s">
        <v>48</v>
      </c>
    </row>
    <row r="32" spans="1:17" x14ac:dyDescent="0.3">
      <c r="A32" t="s">
        <v>87</v>
      </c>
      <c r="B32" s="1">
        <v>40351</v>
      </c>
      <c r="C32" s="1">
        <v>43926</v>
      </c>
      <c r="D32" t="s">
        <v>2</v>
      </c>
      <c r="E32" t="s">
        <v>11</v>
      </c>
      <c r="F32" t="s">
        <v>256</v>
      </c>
      <c r="G32">
        <f>_xlfn.XLOOKUP(Solution_BDD_Complète[[#This Row],[Service]],Listes!$B$2:$B$9,Listes!$C$2:$C$9)</f>
        <v>3900</v>
      </c>
      <c r="H32">
        <f>IF(Solution_BDD_Complète[[#This Row],[Sexe]]="m",Solution_BDD_Complète[[#This Row],[Salaire]]*-1,Solution_BDD_Complète[[#This Row],[Salaire]])</f>
        <v>-3900</v>
      </c>
      <c r="I32" t="s">
        <v>88</v>
      </c>
      <c r="J32">
        <v>258</v>
      </c>
      <c r="K32">
        <v>1500</v>
      </c>
      <c r="L32" t="s">
        <v>89</v>
      </c>
      <c r="M32" t="s">
        <v>86</v>
      </c>
      <c r="N32" s="1">
        <v>26768</v>
      </c>
      <c r="O32">
        <f ca="1">DATEDIF(Solution_BDD_Complète[[#This Row],[Date de naissance]],TODAY(),"y")</f>
        <v>51</v>
      </c>
      <c r="P32" t="s">
        <v>13</v>
      </c>
      <c r="Q32">
        <v>4</v>
      </c>
    </row>
    <row r="33" spans="1:17" x14ac:dyDescent="0.3">
      <c r="A33" t="s">
        <v>90</v>
      </c>
      <c r="B33" s="1">
        <v>40310</v>
      </c>
      <c r="C33" s="1">
        <v>43926</v>
      </c>
      <c r="D33" t="s">
        <v>2</v>
      </c>
      <c r="E33" t="s">
        <v>7</v>
      </c>
      <c r="F33" t="s">
        <v>301</v>
      </c>
      <c r="G33">
        <f>_xlfn.XLOOKUP(Solution_BDD_Complète[[#This Row],[Service]],Listes!$B$2:$B$9,Listes!$C$2:$C$9)</f>
        <v>2600</v>
      </c>
      <c r="H33">
        <f>IF(Solution_BDD_Complète[[#This Row],[Sexe]]="m",Solution_BDD_Complète[[#This Row],[Salaire]]*-1,Solution_BDD_Complète[[#This Row],[Salaire]])</f>
        <v>-2600</v>
      </c>
      <c r="I33" t="s">
        <v>91</v>
      </c>
      <c r="J33">
        <v>100</v>
      </c>
      <c r="K33">
        <v>1210</v>
      </c>
      <c r="L33" t="s">
        <v>92</v>
      </c>
      <c r="M33" t="s">
        <v>0</v>
      </c>
      <c r="N33" s="1">
        <v>19788</v>
      </c>
      <c r="O33">
        <f ca="1">DATEDIF(Solution_BDD_Complète[[#This Row],[Date de naissance]],TODAY(),"y")</f>
        <v>70</v>
      </c>
      <c r="P33" t="s">
        <v>13</v>
      </c>
    </row>
    <row r="34" spans="1:17" x14ac:dyDescent="0.3">
      <c r="A34" t="s">
        <v>93</v>
      </c>
      <c r="B34" s="1">
        <v>40310</v>
      </c>
      <c r="C34" s="1"/>
      <c r="D34" t="s">
        <v>2</v>
      </c>
      <c r="E34" t="s">
        <v>7</v>
      </c>
      <c r="F34" t="s">
        <v>301</v>
      </c>
      <c r="G34">
        <f>_xlfn.XLOOKUP(Solution_BDD_Complète[[#This Row],[Service]],Listes!$B$2:$B$9,Listes!$C$2:$C$9)</f>
        <v>2600</v>
      </c>
      <c r="H34">
        <f>IF(Solution_BDD_Complète[[#This Row],[Sexe]]="m",Solution_BDD_Complète[[#This Row],[Salaire]]*-1,Solution_BDD_Complète[[#This Row],[Salaire]])</f>
        <v>-2600</v>
      </c>
      <c r="I34" t="s">
        <v>94</v>
      </c>
      <c r="J34">
        <v>70</v>
      </c>
      <c r="K34">
        <v>1210</v>
      </c>
      <c r="L34" t="s">
        <v>92</v>
      </c>
      <c r="M34" t="s">
        <v>0</v>
      </c>
      <c r="N34" s="1">
        <v>18369</v>
      </c>
      <c r="O34">
        <f ca="1">DATEDIF(Solution_BDD_Complète[[#This Row],[Date de naissance]],TODAY(),"y")</f>
        <v>74</v>
      </c>
      <c r="P34" t="s">
        <v>13</v>
      </c>
      <c r="Q34">
        <v>6</v>
      </c>
    </row>
    <row r="35" spans="1:17" x14ac:dyDescent="0.3">
      <c r="A35" t="s">
        <v>95</v>
      </c>
      <c r="B35" s="1">
        <v>40310</v>
      </c>
      <c r="C35" s="1"/>
      <c r="D35" t="s">
        <v>2</v>
      </c>
      <c r="E35" t="s">
        <v>325</v>
      </c>
      <c r="F35" t="s">
        <v>257</v>
      </c>
      <c r="G35">
        <f>_xlfn.XLOOKUP(Solution_BDD_Complète[[#This Row],[Service]],Listes!$B$2:$B$9,Listes!$C$2:$C$9)</f>
        <v>3700</v>
      </c>
      <c r="H35">
        <f>IF(Solution_BDD_Complète[[#This Row],[Sexe]]="m",Solution_BDD_Complète[[#This Row],[Salaire]]*-1,Solution_BDD_Complète[[#This Row],[Salaire]])</f>
        <v>-3700</v>
      </c>
      <c r="I35" t="s">
        <v>96</v>
      </c>
      <c r="J35">
        <v>56</v>
      </c>
      <c r="K35">
        <v>1210</v>
      </c>
      <c r="L35" t="s">
        <v>92</v>
      </c>
      <c r="M35" t="s">
        <v>0</v>
      </c>
      <c r="N35" s="1">
        <v>23404</v>
      </c>
      <c r="O35">
        <f ca="1">DATEDIF(Solution_BDD_Complète[[#This Row],[Date de naissance]],TODAY(),"y")</f>
        <v>60</v>
      </c>
      <c r="P35" t="s">
        <v>97</v>
      </c>
      <c r="Q35">
        <v>5</v>
      </c>
    </row>
    <row r="36" spans="1:17" x14ac:dyDescent="0.3">
      <c r="A36" t="s">
        <v>98</v>
      </c>
      <c r="B36" s="1">
        <v>40298</v>
      </c>
      <c r="C36" s="1"/>
      <c r="D36" t="s">
        <v>2</v>
      </c>
      <c r="E36" t="s">
        <v>28</v>
      </c>
      <c r="F36" t="s">
        <v>257</v>
      </c>
      <c r="G36">
        <f>_xlfn.XLOOKUP(Solution_BDD_Complète[[#This Row],[Service]],Listes!$B$2:$B$9,Listes!$C$2:$C$9)</f>
        <v>3700</v>
      </c>
      <c r="H36">
        <f>IF(Solution_BDD_Complète[[#This Row],[Sexe]]="m",Solution_BDD_Complète[[#This Row],[Salaire]]*-1,Solution_BDD_Complète[[#This Row],[Salaire]])</f>
        <v>-3700</v>
      </c>
      <c r="I36" t="s">
        <v>99</v>
      </c>
      <c r="J36">
        <v>85</v>
      </c>
      <c r="K36">
        <v>1210</v>
      </c>
      <c r="L36" t="s">
        <v>92</v>
      </c>
      <c r="M36" t="s">
        <v>0</v>
      </c>
      <c r="N36" s="1">
        <v>23287</v>
      </c>
      <c r="O36">
        <f ca="1">DATEDIF(Solution_BDD_Complète[[#This Row],[Date de naissance]],TODAY(),"y")</f>
        <v>60</v>
      </c>
      <c r="P36" t="s">
        <v>100</v>
      </c>
    </row>
    <row r="37" spans="1:17" x14ac:dyDescent="0.3">
      <c r="A37" t="s">
        <v>102</v>
      </c>
      <c r="B37" s="1">
        <v>40372</v>
      </c>
      <c r="C37" s="1"/>
      <c r="D37" t="s">
        <v>61</v>
      </c>
      <c r="E37" t="s">
        <v>11</v>
      </c>
      <c r="F37" t="s">
        <v>257</v>
      </c>
      <c r="G37">
        <f>_xlfn.XLOOKUP(Solution_BDD_Complète[[#This Row],[Service]],Listes!$B$2:$B$9,Listes!$C$2:$C$9)</f>
        <v>3700</v>
      </c>
      <c r="H37">
        <f>IF(Solution_BDD_Complète[[#This Row],[Sexe]]="m",Solution_BDD_Complète[[#This Row],[Salaire]]*-1,Solution_BDD_Complète[[#This Row],[Salaire]])</f>
        <v>3700</v>
      </c>
      <c r="I37" t="s">
        <v>103</v>
      </c>
      <c r="J37">
        <v>80</v>
      </c>
      <c r="K37">
        <v>1730</v>
      </c>
      <c r="L37" t="s">
        <v>104</v>
      </c>
      <c r="M37" t="s">
        <v>101</v>
      </c>
      <c r="N37" s="1">
        <v>24353</v>
      </c>
      <c r="O37">
        <f ca="1">DATEDIF(Solution_BDD_Complète[[#This Row],[Date de naissance]],TODAY(),"y")</f>
        <v>57</v>
      </c>
      <c r="P37" t="s">
        <v>24</v>
      </c>
    </row>
    <row r="38" spans="1:17" x14ac:dyDescent="0.3">
      <c r="A38" t="s">
        <v>105</v>
      </c>
      <c r="B38" s="1">
        <v>40287</v>
      </c>
      <c r="C38" s="1">
        <v>43838</v>
      </c>
      <c r="D38" t="s">
        <v>61</v>
      </c>
      <c r="E38" t="s">
        <v>28</v>
      </c>
      <c r="F38" t="s">
        <v>257</v>
      </c>
      <c r="G38">
        <f>_xlfn.XLOOKUP(Solution_BDD_Complète[[#This Row],[Service]],Listes!$B$2:$B$9,Listes!$C$2:$C$9)</f>
        <v>3700</v>
      </c>
      <c r="H38">
        <f>IF(Solution_BDD_Complète[[#This Row],[Sexe]]="m",Solution_BDD_Complète[[#This Row],[Salaire]]*-1,Solution_BDD_Complète[[#This Row],[Salaire]])</f>
        <v>3700</v>
      </c>
      <c r="I38" t="s">
        <v>106</v>
      </c>
      <c r="J38">
        <v>66</v>
      </c>
      <c r="K38">
        <v>1050</v>
      </c>
      <c r="L38" t="s">
        <v>107</v>
      </c>
      <c r="M38" t="s">
        <v>0</v>
      </c>
      <c r="N38" s="1">
        <v>23266</v>
      </c>
      <c r="O38">
        <f ca="1">DATEDIF(Solution_BDD_Complète[[#This Row],[Date de naissance]],TODAY(),"y")</f>
        <v>60</v>
      </c>
      <c r="P38" t="s">
        <v>108</v>
      </c>
      <c r="Q38">
        <v>2</v>
      </c>
    </row>
    <row r="39" spans="1:17" x14ac:dyDescent="0.3">
      <c r="A39" t="s">
        <v>109</v>
      </c>
      <c r="B39" s="1">
        <v>40287</v>
      </c>
      <c r="C39" s="1">
        <v>43838</v>
      </c>
      <c r="D39" t="s">
        <v>61</v>
      </c>
      <c r="E39" t="s">
        <v>28</v>
      </c>
      <c r="F39" t="s">
        <v>257</v>
      </c>
      <c r="G39">
        <f>_xlfn.XLOOKUP(Solution_BDD_Complète[[#This Row],[Service]],Listes!$B$2:$B$9,Listes!$C$2:$C$9)</f>
        <v>3700</v>
      </c>
      <c r="H39">
        <f>IF(Solution_BDD_Complète[[#This Row],[Sexe]]="m",Solution_BDD_Complète[[#This Row],[Salaire]]*-1,Solution_BDD_Complète[[#This Row],[Salaire]])</f>
        <v>3700</v>
      </c>
      <c r="I39" t="s">
        <v>110</v>
      </c>
      <c r="J39">
        <v>36</v>
      </c>
      <c r="K39">
        <v>1200</v>
      </c>
      <c r="L39" t="s">
        <v>81</v>
      </c>
      <c r="M39" t="s">
        <v>0</v>
      </c>
      <c r="N39" s="1">
        <v>29338</v>
      </c>
      <c r="O39">
        <f ca="1">DATEDIF(Solution_BDD_Complète[[#This Row],[Date de naissance]],TODAY(),"y")</f>
        <v>44</v>
      </c>
      <c r="P39" t="s">
        <v>24</v>
      </c>
    </row>
    <row r="40" spans="1:17" x14ac:dyDescent="0.3">
      <c r="A40" t="s">
        <v>111</v>
      </c>
      <c r="B40" s="1">
        <v>40296</v>
      </c>
      <c r="C40" s="1">
        <v>43838</v>
      </c>
      <c r="D40" t="s">
        <v>2</v>
      </c>
      <c r="E40" t="s">
        <v>11</v>
      </c>
      <c r="F40" t="s">
        <v>257</v>
      </c>
      <c r="G40">
        <f>_xlfn.XLOOKUP(Solution_BDD_Complète[[#This Row],[Service]],Listes!$B$2:$B$9,Listes!$C$2:$C$9)</f>
        <v>3700</v>
      </c>
      <c r="H40">
        <f>IF(Solution_BDD_Complète[[#This Row],[Sexe]]="m",Solution_BDD_Complète[[#This Row],[Salaire]]*-1,Solution_BDD_Complète[[#This Row],[Salaire]])</f>
        <v>-3700</v>
      </c>
      <c r="I40" t="s">
        <v>112</v>
      </c>
      <c r="J40">
        <v>5</v>
      </c>
      <c r="K40">
        <v>1020</v>
      </c>
      <c r="L40" t="s">
        <v>55</v>
      </c>
      <c r="M40" t="s">
        <v>0</v>
      </c>
      <c r="N40" s="1">
        <v>31578</v>
      </c>
      <c r="O40">
        <f ca="1">DATEDIF(Solution_BDD_Complète[[#This Row],[Date de naissance]],TODAY(),"y")</f>
        <v>38</v>
      </c>
      <c r="P40" t="s">
        <v>113</v>
      </c>
    </row>
    <row r="41" spans="1:17" x14ac:dyDescent="0.3">
      <c r="A41" t="s">
        <v>114</v>
      </c>
      <c r="B41" s="1">
        <v>40310</v>
      </c>
      <c r="C41" s="1">
        <v>43838</v>
      </c>
      <c r="D41" t="s">
        <v>2</v>
      </c>
      <c r="E41" t="s">
        <v>11</v>
      </c>
      <c r="F41" t="s">
        <v>257</v>
      </c>
      <c r="G41">
        <f>_xlfn.XLOOKUP(Solution_BDD_Complète[[#This Row],[Service]],Listes!$B$2:$B$9,Listes!$C$2:$C$9)</f>
        <v>3700</v>
      </c>
      <c r="H41">
        <f>IF(Solution_BDD_Complète[[#This Row],[Sexe]]="m",Solution_BDD_Complète[[#This Row],[Salaire]]*-1,Solution_BDD_Complète[[#This Row],[Salaire]])</f>
        <v>-3700</v>
      </c>
      <c r="I41" t="s">
        <v>67</v>
      </c>
      <c r="J41">
        <v>85</v>
      </c>
      <c r="K41">
        <v>1950</v>
      </c>
      <c r="L41" t="s">
        <v>115</v>
      </c>
      <c r="M41" t="s">
        <v>101</v>
      </c>
      <c r="N41" s="1">
        <v>31040</v>
      </c>
      <c r="O41">
        <f ca="1">DATEDIF(Solution_BDD_Complète[[#This Row],[Date de naissance]],TODAY(),"y")</f>
        <v>39</v>
      </c>
      <c r="P41" t="s">
        <v>116</v>
      </c>
      <c r="Q41">
        <v>2</v>
      </c>
    </row>
    <row r="42" spans="1:17" x14ac:dyDescent="0.3">
      <c r="A42" t="s">
        <v>117</v>
      </c>
      <c r="B42" s="1">
        <v>40310</v>
      </c>
      <c r="C42" s="1"/>
      <c r="D42" t="s">
        <v>2</v>
      </c>
      <c r="E42" t="s">
        <v>7</v>
      </c>
      <c r="F42" t="s">
        <v>257</v>
      </c>
      <c r="G42">
        <f>_xlfn.XLOOKUP(Solution_BDD_Complète[[#This Row],[Service]],Listes!$B$2:$B$9,Listes!$C$2:$C$9)</f>
        <v>3700</v>
      </c>
      <c r="H42">
        <f>IF(Solution_BDD_Complète[[#This Row],[Sexe]]="m",Solution_BDD_Complète[[#This Row],[Salaire]]*-1,Solution_BDD_Complète[[#This Row],[Salaire]])</f>
        <v>-3700</v>
      </c>
      <c r="I42" t="s">
        <v>118</v>
      </c>
      <c r="J42">
        <v>55</v>
      </c>
      <c r="K42">
        <v>1030</v>
      </c>
      <c r="L42" t="s">
        <v>4</v>
      </c>
      <c r="M42" t="s">
        <v>0</v>
      </c>
      <c r="N42" s="1">
        <v>26076</v>
      </c>
      <c r="O42">
        <f ca="1">DATEDIF(Solution_BDD_Complète[[#This Row],[Date de naissance]],TODAY(),"y")</f>
        <v>53</v>
      </c>
      <c r="P42" t="s">
        <v>13</v>
      </c>
    </row>
    <row r="43" spans="1:17" x14ac:dyDescent="0.3">
      <c r="A43" t="s">
        <v>119</v>
      </c>
      <c r="B43" s="1">
        <v>40310</v>
      </c>
      <c r="C43" s="1"/>
      <c r="D43" t="s">
        <v>61</v>
      </c>
      <c r="E43" t="s">
        <v>7</v>
      </c>
      <c r="F43" t="s">
        <v>301</v>
      </c>
      <c r="G43">
        <f>_xlfn.XLOOKUP(Solution_BDD_Complète[[#This Row],[Service]],Listes!$B$2:$B$9,Listes!$C$2:$C$9)</f>
        <v>2600</v>
      </c>
      <c r="H43">
        <f>IF(Solution_BDD_Complète[[#This Row],[Sexe]]="m",Solution_BDD_Complète[[#This Row],[Salaire]]*-1,Solution_BDD_Complète[[#This Row],[Salaire]])</f>
        <v>2600</v>
      </c>
      <c r="I43" t="s">
        <v>106</v>
      </c>
      <c r="J43">
        <v>14</v>
      </c>
      <c r="K43">
        <v>1050</v>
      </c>
      <c r="L43" t="s">
        <v>107</v>
      </c>
      <c r="M43" t="s">
        <v>0</v>
      </c>
      <c r="N43" s="1">
        <v>23684</v>
      </c>
      <c r="O43">
        <f ca="1">DATEDIF(Solution_BDD_Complète[[#This Row],[Date de naissance]],TODAY(),"y")</f>
        <v>59</v>
      </c>
      <c r="P43" t="s">
        <v>108</v>
      </c>
      <c r="Q43">
        <v>2</v>
      </c>
    </row>
    <row r="44" spans="1:17" x14ac:dyDescent="0.3">
      <c r="A44" t="s">
        <v>120</v>
      </c>
      <c r="B44" s="1">
        <v>40308</v>
      </c>
      <c r="C44" s="1"/>
      <c r="D44" t="s">
        <v>2</v>
      </c>
      <c r="E44" t="s">
        <v>7</v>
      </c>
      <c r="F44" t="s">
        <v>301</v>
      </c>
      <c r="G44">
        <f>_xlfn.XLOOKUP(Solution_BDD_Complète[[#This Row],[Service]],Listes!$B$2:$B$9,Listes!$C$2:$C$9)</f>
        <v>2600</v>
      </c>
      <c r="H44">
        <f>IF(Solution_BDD_Complète[[#This Row],[Sexe]]="m",Solution_BDD_Complète[[#This Row],[Salaire]]*-1,Solution_BDD_Complète[[#This Row],[Salaire]])</f>
        <v>-2600</v>
      </c>
      <c r="I44" t="s">
        <v>121</v>
      </c>
      <c r="J44">
        <v>36</v>
      </c>
      <c r="K44">
        <v>1090</v>
      </c>
      <c r="L44" t="s">
        <v>122</v>
      </c>
      <c r="M44" t="s">
        <v>0</v>
      </c>
      <c r="N44" s="1">
        <v>28549</v>
      </c>
      <c r="O44">
        <f ca="1">DATEDIF(Solution_BDD_Complète[[#This Row],[Date de naissance]],TODAY(),"y")</f>
        <v>46</v>
      </c>
      <c r="P44" t="s">
        <v>48</v>
      </c>
    </row>
    <row r="45" spans="1:17" x14ac:dyDescent="0.3">
      <c r="A45" t="s">
        <v>123</v>
      </c>
      <c r="B45" s="1">
        <v>40305</v>
      </c>
      <c r="C45" s="1"/>
      <c r="D45" t="s">
        <v>2</v>
      </c>
      <c r="E45" t="s">
        <v>7</v>
      </c>
      <c r="F45" t="s">
        <v>257</v>
      </c>
      <c r="G45">
        <f>_xlfn.XLOOKUP(Solution_BDD_Complète[[#This Row],[Service]],Listes!$B$2:$B$9,Listes!$C$2:$C$9)</f>
        <v>3700</v>
      </c>
      <c r="H45">
        <f>IF(Solution_BDD_Complète[[#This Row],[Sexe]]="m",Solution_BDD_Complète[[#This Row],[Salaire]]*-1,Solution_BDD_Complète[[#This Row],[Salaire]])</f>
        <v>-3700</v>
      </c>
      <c r="I45" t="s">
        <v>124</v>
      </c>
      <c r="J45">
        <v>254</v>
      </c>
      <c r="K45">
        <v>1080</v>
      </c>
      <c r="L45" t="s">
        <v>44</v>
      </c>
      <c r="M45" t="s">
        <v>0</v>
      </c>
      <c r="N45" s="1">
        <v>29504</v>
      </c>
      <c r="O45">
        <f ca="1">DATEDIF(Solution_BDD_Complète[[#This Row],[Date de naissance]],TODAY(),"y")</f>
        <v>43</v>
      </c>
      <c r="P45" t="s">
        <v>24</v>
      </c>
    </row>
    <row r="46" spans="1:17" x14ac:dyDescent="0.3">
      <c r="A46" t="s">
        <v>125</v>
      </c>
      <c r="B46" s="1">
        <v>40305</v>
      </c>
      <c r="C46" s="1"/>
      <c r="D46" t="s">
        <v>2</v>
      </c>
      <c r="E46" t="s">
        <v>28</v>
      </c>
      <c r="F46" t="s">
        <v>258</v>
      </c>
      <c r="G46">
        <f>_xlfn.XLOOKUP(Solution_BDD_Complète[[#This Row],[Service]],Listes!$B$2:$B$9,Listes!$C$2:$C$9)</f>
        <v>3650</v>
      </c>
      <c r="H46">
        <f>IF(Solution_BDD_Complète[[#This Row],[Sexe]]="m",Solution_BDD_Complète[[#This Row],[Salaire]]*-1,Solution_BDD_Complète[[#This Row],[Salaire]])</f>
        <v>-3650</v>
      </c>
      <c r="I46" t="s">
        <v>126</v>
      </c>
      <c r="J46">
        <v>88</v>
      </c>
      <c r="K46">
        <v>1060</v>
      </c>
      <c r="L46" t="s">
        <v>58</v>
      </c>
      <c r="M46" t="s">
        <v>0</v>
      </c>
      <c r="N46" s="1">
        <v>23716</v>
      </c>
      <c r="O46">
        <f ca="1">DATEDIF(Solution_BDD_Complète[[#This Row],[Date de naissance]],TODAY(),"y")</f>
        <v>59</v>
      </c>
      <c r="P46" t="s">
        <v>59</v>
      </c>
    </row>
    <row r="47" spans="1:17" x14ac:dyDescent="0.3">
      <c r="A47" t="s">
        <v>127</v>
      </c>
      <c r="B47" s="1">
        <v>40298</v>
      </c>
      <c r="C47" s="1"/>
      <c r="D47" t="s">
        <v>2</v>
      </c>
      <c r="E47" t="s">
        <v>28</v>
      </c>
      <c r="F47" t="s">
        <v>258</v>
      </c>
      <c r="G47">
        <f>_xlfn.XLOOKUP(Solution_BDD_Complète[[#This Row],[Service]],Listes!$B$2:$B$9,Listes!$C$2:$C$9)</f>
        <v>3650</v>
      </c>
      <c r="H47">
        <f>IF(Solution_BDD_Complète[[#This Row],[Sexe]]="m",Solution_BDD_Complète[[#This Row],[Salaire]]*-1,Solution_BDD_Complète[[#This Row],[Salaire]])</f>
        <v>-3650</v>
      </c>
      <c r="I47" t="s">
        <v>128</v>
      </c>
      <c r="J47">
        <v>99</v>
      </c>
      <c r="K47">
        <v>1020</v>
      </c>
      <c r="L47" t="s">
        <v>55</v>
      </c>
      <c r="M47" t="s">
        <v>0</v>
      </c>
      <c r="N47" s="1">
        <v>28805</v>
      </c>
      <c r="O47">
        <f ca="1">DATEDIF(Solution_BDD_Complète[[#This Row],[Date de naissance]],TODAY(),"y")</f>
        <v>45</v>
      </c>
      <c r="P47" t="s">
        <v>24</v>
      </c>
    </row>
    <row r="48" spans="1:17" x14ac:dyDescent="0.3">
      <c r="A48" t="s">
        <v>129</v>
      </c>
      <c r="B48" s="1">
        <v>40310</v>
      </c>
      <c r="C48" s="1"/>
      <c r="D48" t="s">
        <v>2</v>
      </c>
      <c r="E48" t="s">
        <v>11</v>
      </c>
      <c r="F48" t="s">
        <v>258</v>
      </c>
      <c r="G48">
        <f>_xlfn.XLOOKUP(Solution_BDD_Complète[[#This Row],[Service]],Listes!$B$2:$B$9,Listes!$C$2:$C$9)</f>
        <v>3650</v>
      </c>
      <c r="H48">
        <f>IF(Solution_BDD_Complète[[#This Row],[Sexe]]="m",Solution_BDD_Complète[[#This Row],[Salaire]]*-1,Solution_BDD_Complète[[#This Row],[Salaire]])</f>
        <v>-3650</v>
      </c>
      <c r="I48" t="s">
        <v>130</v>
      </c>
      <c r="J48">
        <v>33</v>
      </c>
      <c r="K48">
        <v>1070</v>
      </c>
      <c r="L48" t="s">
        <v>65</v>
      </c>
      <c r="M48" t="s">
        <v>0</v>
      </c>
      <c r="N48" s="1">
        <v>26217</v>
      </c>
      <c r="O48">
        <f ca="1">DATEDIF(Solution_BDD_Complète[[#This Row],[Date de naissance]],TODAY(),"y")</f>
        <v>52</v>
      </c>
      <c r="P48" t="s">
        <v>13</v>
      </c>
    </row>
    <row r="49" spans="1:17" x14ac:dyDescent="0.3">
      <c r="A49" t="s">
        <v>131</v>
      </c>
      <c r="B49" s="1">
        <v>40310</v>
      </c>
      <c r="C49" s="1"/>
      <c r="D49" t="s">
        <v>2</v>
      </c>
      <c r="E49" t="s">
        <v>11</v>
      </c>
      <c r="F49" t="s">
        <v>258</v>
      </c>
      <c r="G49">
        <f>_xlfn.XLOOKUP(Solution_BDD_Complète[[#This Row],[Service]],Listes!$B$2:$B$9,Listes!$C$2:$C$9)</f>
        <v>3650</v>
      </c>
      <c r="H49">
        <f>IF(Solution_BDD_Complète[[#This Row],[Sexe]]="m",Solution_BDD_Complète[[#This Row],[Salaire]]*-1,Solution_BDD_Complète[[#This Row],[Salaire]])</f>
        <v>-3650</v>
      </c>
      <c r="I49" t="s">
        <v>132</v>
      </c>
      <c r="J49">
        <v>78</v>
      </c>
      <c r="K49">
        <v>1030</v>
      </c>
      <c r="L49" t="s">
        <v>4</v>
      </c>
      <c r="M49" t="s">
        <v>0</v>
      </c>
      <c r="N49" s="1">
        <v>25085</v>
      </c>
      <c r="O49">
        <f ca="1">DATEDIF(Solution_BDD_Complète[[#This Row],[Date de naissance]],TODAY(),"y")</f>
        <v>55</v>
      </c>
      <c r="P49" t="s">
        <v>133</v>
      </c>
    </row>
    <row r="50" spans="1:17" x14ac:dyDescent="0.3">
      <c r="A50" t="s">
        <v>134</v>
      </c>
      <c r="B50" s="1">
        <v>40298</v>
      </c>
      <c r="C50" s="1"/>
      <c r="D50" t="s">
        <v>61</v>
      </c>
      <c r="E50" t="s">
        <v>11</v>
      </c>
      <c r="F50" t="s">
        <v>258</v>
      </c>
      <c r="G50">
        <f>_xlfn.XLOOKUP(Solution_BDD_Complète[[#This Row],[Service]],Listes!$B$2:$B$9,Listes!$C$2:$C$9)</f>
        <v>3650</v>
      </c>
      <c r="H50">
        <f>IF(Solution_BDD_Complète[[#This Row],[Sexe]]="m",Solution_BDD_Complète[[#This Row],[Salaire]]*-1,Solution_BDD_Complète[[#This Row],[Salaire]])</f>
        <v>3650</v>
      </c>
      <c r="I50" t="s">
        <v>135</v>
      </c>
      <c r="J50">
        <v>56</v>
      </c>
      <c r="K50">
        <v>1210</v>
      </c>
      <c r="L50" t="s">
        <v>92</v>
      </c>
      <c r="M50" t="s">
        <v>0</v>
      </c>
      <c r="N50" s="1">
        <v>30754</v>
      </c>
      <c r="O50">
        <f ca="1">DATEDIF(Solution_BDD_Complète[[#This Row],[Date de naissance]],TODAY(),"y")</f>
        <v>40</v>
      </c>
      <c r="P50" t="s">
        <v>136</v>
      </c>
    </row>
    <row r="51" spans="1:17" x14ac:dyDescent="0.3">
      <c r="A51" t="s">
        <v>137</v>
      </c>
      <c r="B51" s="1">
        <v>40298</v>
      </c>
      <c r="C51" s="1"/>
      <c r="D51" t="s">
        <v>2</v>
      </c>
      <c r="E51" t="s">
        <v>11</v>
      </c>
      <c r="F51" t="s">
        <v>258</v>
      </c>
      <c r="G51">
        <f>_xlfn.XLOOKUP(Solution_BDD_Complète[[#This Row],[Service]],Listes!$B$2:$B$9,Listes!$C$2:$C$9)</f>
        <v>3650</v>
      </c>
      <c r="H51">
        <f>IF(Solution_BDD_Complète[[#This Row],[Sexe]]="m",Solution_BDD_Complète[[#This Row],[Salaire]]*-1,Solution_BDD_Complète[[#This Row],[Salaire]])</f>
        <v>-3650</v>
      </c>
      <c r="I51" t="s">
        <v>138</v>
      </c>
      <c r="J51">
        <v>8</v>
      </c>
      <c r="K51">
        <v>1000</v>
      </c>
      <c r="L51" t="s">
        <v>0</v>
      </c>
      <c r="M51" t="s">
        <v>0</v>
      </c>
      <c r="N51" s="1">
        <v>25105</v>
      </c>
      <c r="O51">
        <f ca="1">DATEDIF(Solution_BDD_Complète[[#This Row],[Date de naissance]],TODAY(),"y")</f>
        <v>55</v>
      </c>
      <c r="P51" t="s">
        <v>139</v>
      </c>
    </row>
    <row r="52" spans="1:17" x14ac:dyDescent="0.3">
      <c r="A52" t="s">
        <v>140</v>
      </c>
      <c r="B52" s="1">
        <v>40298</v>
      </c>
      <c r="C52" s="1"/>
      <c r="D52" t="s">
        <v>2</v>
      </c>
      <c r="E52" t="s">
        <v>11</v>
      </c>
      <c r="F52" t="s">
        <v>259</v>
      </c>
      <c r="G52">
        <f>_xlfn.XLOOKUP(Solution_BDD_Complète[[#This Row],[Service]],Listes!$B$2:$B$9,Listes!$C$2:$C$9)</f>
        <v>2200</v>
      </c>
      <c r="H52">
        <f>IF(Solution_BDD_Complète[[#This Row],[Sexe]]="m",Solution_BDD_Complète[[#This Row],[Salaire]]*-1,Solution_BDD_Complète[[#This Row],[Salaire]])</f>
        <v>-2200</v>
      </c>
      <c r="I52" t="s">
        <v>141</v>
      </c>
      <c r="J52">
        <v>78</v>
      </c>
      <c r="K52">
        <v>1030</v>
      </c>
      <c r="L52" t="s">
        <v>4</v>
      </c>
      <c r="M52" t="s">
        <v>0</v>
      </c>
      <c r="N52" s="1">
        <v>31040</v>
      </c>
      <c r="O52">
        <f ca="1">DATEDIF(Solution_BDD_Complète[[#This Row],[Date de naissance]],TODAY(),"y")</f>
        <v>39</v>
      </c>
      <c r="P52" t="s">
        <v>142</v>
      </c>
    </row>
    <row r="53" spans="1:17" x14ac:dyDescent="0.3">
      <c r="A53" t="s">
        <v>143</v>
      </c>
      <c r="B53" s="1">
        <v>40313</v>
      </c>
      <c r="C53" s="1"/>
      <c r="D53" t="s">
        <v>2</v>
      </c>
      <c r="E53" t="s">
        <v>11</v>
      </c>
      <c r="F53" t="s">
        <v>259</v>
      </c>
      <c r="G53">
        <f>_xlfn.XLOOKUP(Solution_BDD_Complète[[#This Row],[Service]],Listes!$B$2:$B$9,Listes!$C$2:$C$9)</f>
        <v>2200</v>
      </c>
      <c r="H53">
        <f>IF(Solution_BDD_Complète[[#This Row],[Sexe]]="m",Solution_BDD_Complète[[#This Row],[Salaire]]*-1,Solution_BDD_Complète[[#This Row],[Salaire]])</f>
        <v>-2200</v>
      </c>
      <c r="I53" t="s">
        <v>144</v>
      </c>
      <c r="J53">
        <v>41</v>
      </c>
      <c r="K53">
        <v>1020</v>
      </c>
      <c r="L53" t="s">
        <v>55</v>
      </c>
      <c r="M53" t="s">
        <v>0</v>
      </c>
      <c r="N53" s="1">
        <v>25244</v>
      </c>
      <c r="O53">
        <f ca="1">DATEDIF(Solution_BDD_Complète[[#This Row],[Date de naissance]],TODAY(),"y")</f>
        <v>55</v>
      </c>
      <c r="P53" t="s">
        <v>133</v>
      </c>
    </row>
    <row r="54" spans="1:17" x14ac:dyDescent="0.3">
      <c r="A54" t="s">
        <v>145</v>
      </c>
      <c r="B54" s="1">
        <v>40310</v>
      </c>
      <c r="C54" s="1"/>
      <c r="D54" t="s">
        <v>2</v>
      </c>
      <c r="E54" t="s">
        <v>11</v>
      </c>
      <c r="F54" t="s">
        <v>259</v>
      </c>
      <c r="G54">
        <f>_xlfn.XLOOKUP(Solution_BDD_Complète[[#This Row],[Service]],Listes!$B$2:$B$9,Listes!$C$2:$C$9)</f>
        <v>2200</v>
      </c>
      <c r="H54">
        <f>IF(Solution_BDD_Complète[[#This Row],[Sexe]]="m",Solution_BDD_Complète[[#This Row],[Salaire]]*-1,Solution_BDD_Complète[[#This Row],[Salaire]])</f>
        <v>-2200</v>
      </c>
      <c r="I54" t="s">
        <v>146</v>
      </c>
      <c r="J54">
        <v>10</v>
      </c>
      <c r="K54">
        <v>1000</v>
      </c>
      <c r="L54" t="s">
        <v>0</v>
      </c>
      <c r="M54" t="s">
        <v>0</v>
      </c>
      <c r="N54" s="1">
        <v>32243</v>
      </c>
      <c r="O54">
        <f ca="1">DATEDIF(Solution_BDD_Complète[[#This Row],[Date de naissance]],TODAY(),"y")</f>
        <v>36</v>
      </c>
      <c r="P54" t="s">
        <v>5</v>
      </c>
    </row>
    <row r="55" spans="1:17" x14ac:dyDescent="0.3">
      <c r="A55" t="s">
        <v>147</v>
      </c>
      <c r="B55" s="1">
        <v>40343</v>
      </c>
      <c r="C55" s="1"/>
      <c r="D55" t="s">
        <v>2</v>
      </c>
      <c r="E55" t="s">
        <v>11</v>
      </c>
      <c r="F55" t="s">
        <v>301</v>
      </c>
      <c r="G55">
        <f>_xlfn.XLOOKUP(Solution_BDD_Complète[[#This Row],[Service]],Listes!$B$2:$B$9,Listes!$C$2:$C$9)</f>
        <v>2600</v>
      </c>
      <c r="H55">
        <f>IF(Solution_BDD_Complète[[#This Row],[Sexe]]="m",Solution_BDD_Complète[[#This Row],[Salaire]]*-1,Solution_BDD_Complète[[#This Row],[Salaire]])</f>
        <v>-2600</v>
      </c>
      <c r="I55" t="s">
        <v>148</v>
      </c>
      <c r="J55">
        <v>63</v>
      </c>
      <c r="K55">
        <v>1030</v>
      </c>
      <c r="L55" t="s">
        <v>4</v>
      </c>
      <c r="M55" t="s">
        <v>0</v>
      </c>
      <c r="N55" s="1">
        <v>23095</v>
      </c>
      <c r="O55">
        <f ca="1">DATEDIF(Solution_BDD_Complète[[#This Row],[Date de naissance]],TODAY(),"y")</f>
        <v>61</v>
      </c>
      <c r="P55" t="s">
        <v>13</v>
      </c>
      <c r="Q55">
        <v>3</v>
      </c>
    </row>
    <row r="56" spans="1:17" x14ac:dyDescent="0.3">
      <c r="A56" t="s">
        <v>149</v>
      </c>
      <c r="B56" s="1">
        <v>40296</v>
      </c>
      <c r="C56" s="1"/>
      <c r="D56" t="s">
        <v>61</v>
      </c>
      <c r="E56" t="s">
        <v>325</v>
      </c>
      <c r="F56" t="s">
        <v>301</v>
      </c>
      <c r="G56">
        <f>_xlfn.XLOOKUP(Solution_BDD_Complète[[#This Row],[Service]],Listes!$B$2:$B$9,Listes!$C$2:$C$9)</f>
        <v>2600</v>
      </c>
      <c r="H56">
        <f>IF(Solution_BDD_Complète[[#This Row],[Sexe]]="m",Solution_BDD_Complète[[#This Row],[Salaire]]*-1,Solution_BDD_Complète[[#This Row],[Salaire]])</f>
        <v>2600</v>
      </c>
      <c r="I56" t="s">
        <v>150</v>
      </c>
      <c r="J56">
        <v>7</v>
      </c>
      <c r="K56">
        <v>1070</v>
      </c>
      <c r="L56" t="s">
        <v>65</v>
      </c>
      <c r="M56" t="s">
        <v>0</v>
      </c>
      <c r="N56" s="1">
        <v>21312</v>
      </c>
      <c r="O56">
        <f ca="1">DATEDIF(Solution_BDD_Complète[[#This Row],[Date de naissance]],TODAY(),"y")</f>
        <v>66</v>
      </c>
      <c r="P56" t="s">
        <v>151</v>
      </c>
    </row>
    <row r="57" spans="1:17" x14ac:dyDescent="0.3">
      <c r="A57" t="s">
        <v>152</v>
      </c>
      <c r="B57" s="1">
        <v>40296</v>
      </c>
      <c r="C57" s="1"/>
      <c r="D57" t="s">
        <v>2</v>
      </c>
      <c r="E57" t="s">
        <v>325</v>
      </c>
      <c r="F57" t="s">
        <v>259</v>
      </c>
      <c r="G57">
        <f>_xlfn.XLOOKUP(Solution_BDD_Complète[[#This Row],[Service]],Listes!$B$2:$B$9,Listes!$C$2:$C$9)</f>
        <v>2200</v>
      </c>
      <c r="H57">
        <f>IF(Solution_BDD_Complète[[#This Row],[Sexe]]="m",Solution_BDD_Complète[[#This Row],[Salaire]]*-1,Solution_BDD_Complète[[#This Row],[Salaire]])</f>
        <v>-2200</v>
      </c>
      <c r="I57" t="s">
        <v>150</v>
      </c>
      <c r="J57">
        <v>99</v>
      </c>
      <c r="K57">
        <v>1070</v>
      </c>
      <c r="L57" t="s">
        <v>65</v>
      </c>
      <c r="M57" t="s">
        <v>0</v>
      </c>
      <c r="N57" s="1">
        <v>22173</v>
      </c>
      <c r="O57">
        <f ca="1">DATEDIF(Solution_BDD_Complète[[#This Row],[Date de naissance]],TODAY(),"y")</f>
        <v>63</v>
      </c>
      <c r="P57" t="s">
        <v>21</v>
      </c>
      <c r="Q57">
        <v>2</v>
      </c>
    </row>
    <row r="58" spans="1:17" x14ac:dyDescent="0.3">
      <c r="A58" t="s">
        <v>153</v>
      </c>
      <c r="B58" s="1">
        <v>40291</v>
      </c>
      <c r="C58" s="1"/>
      <c r="D58" t="s">
        <v>2</v>
      </c>
      <c r="E58" t="s">
        <v>325</v>
      </c>
      <c r="F58" t="s">
        <v>259</v>
      </c>
      <c r="G58">
        <f>_xlfn.XLOOKUP(Solution_BDD_Complète[[#This Row],[Service]],Listes!$B$2:$B$9,Listes!$C$2:$C$9)</f>
        <v>2200</v>
      </c>
      <c r="H58">
        <f>IF(Solution_BDD_Complète[[#This Row],[Sexe]]="m",Solution_BDD_Complète[[#This Row],[Salaire]]*-1,Solution_BDD_Complète[[#This Row],[Salaire]])</f>
        <v>-2200</v>
      </c>
      <c r="I58" t="s">
        <v>154</v>
      </c>
      <c r="J58">
        <v>44</v>
      </c>
      <c r="K58">
        <v>1060</v>
      </c>
      <c r="L58" t="s">
        <v>58</v>
      </c>
      <c r="M58" t="s">
        <v>0</v>
      </c>
      <c r="N58" s="1">
        <v>22187</v>
      </c>
      <c r="O58">
        <f ca="1">DATEDIF(Solution_BDD_Complète[[#This Row],[Date de naissance]],TODAY(),"y")</f>
        <v>63</v>
      </c>
      <c r="P58" t="s">
        <v>24</v>
      </c>
      <c r="Q58">
        <v>5</v>
      </c>
    </row>
    <row r="59" spans="1:17" x14ac:dyDescent="0.3">
      <c r="A59" t="s">
        <v>155</v>
      </c>
      <c r="B59" s="1">
        <v>40290</v>
      </c>
      <c r="C59" s="1">
        <v>44053</v>
      </c>
      <c r="D59" t="s">
        <v>2</v>
      </c>
      <c r="E59" t="s">
        <v>325</v>
      </c>
      <c r="F59" t="s">
        <v>253</v>
      </c>
      <c r="G59">
        <f>_xlfn.XLOOKUP(Solution_BDD_Complète[[#This Row],[Service]],Listes!$B$2:$B$9,Listes!$C$2:$C$9)</f>
        <v>4200</v>
      </c>
      <c r="H59">
        <f>IF(Solution_BDD_Complète[[#This Row],[Sexe]]="m",Solution_BDD_Complète[[#This Row],[Salaire]]*-1,Solution_BDD_Complète[[#This Row],[Salaire]])</f>
        <v>-4200</v>
      </c>
      <c r="I59" t="s">
        <v>156</v>
      </c>
      <c r="J59">
        <v>5</v>
      </c>
      <c r="K59">
        <v>1080</v>
      </c>
      <c r="L59" t="s">
        <v>44</v>
      </c>
      <c r="M59" t="s">
        <v>0</v>
      </c>
      <c r="N59" s="1">
        <v>24900</v>
      </c>
      <c r="O59">
        <f ca="1">DATEDIF(Solution_BDD_Complète[[#This Row],[Date de naissance]],TODAY(),"y")</f>
        <v>56</v>
      </c>
      <c r="P59" t="s">
        <v>24</v>
      </c>
      <c r="Q59">
        <v>3</v>
      </c>
    </row>
    <row r="60" spans="1:17" x14ac:dyDescent="0.3">
      <c r="A60" t="s">
        <v>157</v>
      </c>
      <c r="B60" s="1">
        <v>40294</v>
      </c>
      <c r="C60" s="1"/>
      <c r="D60" t="s">
        <v>2</v>
      </c>
      <c r="E60" t="s">
        <v>11</v>
      </c>
      <c r="F60" t="s">
        <v>254</v>
      </c>
      <c r="G60">
        <f>_xlfn.XLOOKUP(Solution_BDD_Complète[[#This Row],[Service]],Listes!$B$2:$B$9,Listes!$C$2:$C$9)</f>
        <v>2900</v>
      </c>
      <c r="H60">
        <f>IF(Solution_BDD_Complète[[#This Row],[Sexe]]="m",Solution_BDD_Complète[[#This Row],[Salaire]]*-1,Solution_BDD_Complète[[#This Row],[Salaire]])</f>
        <v>-2900</v>
      </c>
      <c r="I60" t="s">
        <v>158</v>
      </c>
      <c r="J60">
        <v>88</v>
      </c>
      <c r="K60">
        <v>1200</v>
      </c>
      <c r="L60" t="s">
        <v>81</v>
      </c>
      <c r="M60" t="s">
        <v>0</v>
      </c>
      <c r="N60" s="1">
        <v>29008</v>
      </c>
      <c r="O60">
        <f ca="1">DATEDIF(Solution_BDD_Complète[[#This Row],[Date de naissance]],TODAY(),"y")</f>
        <v>45</v>
      </c>
      <c r="P60" t="s">
        <v>48</v>
      </c>
    </row>
    <row r="61" spans="1:17" x14ac:dyDescent="0.3">
      <c r="A61" t="s">
        <v>159</v>
      </c>
      <c r="B61" s="1">
        <v>40287</v>
      </c>
      <c r="C61" s="1"/>
      <c r="D61" t="s">
        <v>2</v>
      </c>
      <c r="E61" t="s">
        <v>11</v>
      </c>
      <c r="F61" t="s">
        <v>255</v>
      </c>
      <c r="G61">
        <f>_xlfn.XLOOKUP(Solution_BDD_Complète[[#This Row],[Service]],Listes!$B$2:$B$9,Listes!$C$2:$C$9)</f>
        <v>2750</v>
      </c>
      <c r="H61">
        <f>IF(Solution_BDD_Complète[[#This Row],[Sexe]]="m",Solution_BDD_Complète[[#This Row],[Salaire]]*-1,Solution_BDD_Complète[[#This Row],[Salaire]])</f>
        <v>-2750</v>
      </c>
      <c r="I61" t="s">
        <v>160</v>
      </c>
      <c r="J61">
        <v>41</v>
      </c>
      <c r="K61">
        <v>3080</v>
      </c>
      <c r="L61" t="s">
        <v>161</v>
      </c>
      <c r="M61" t="s">
        <v>101</v>
      </c>
      <c r="N61" s="1">
        <v>27629</v>
      </c>
      <c r="O61">
        <f ca="1">DATEDIF(Solution_BDD_Complète[[#This Row],[Date de naissance]],TODAY(),"y")</f>
        <v>48</v>
      </c>
      <c r="P61" t="s">
        <v>24</v>
      </c>
      <c r="Q61">
        <v>1</v>
      </c>
    </row>
    <row r="62" spans="1:17" x14ac:dyDescent="0.3">
      <c r="A62" t="s">
        <v>162</v>
      </c>
      <c r="B62" s="1">
        <v>40372</v>
      </c>
      <c r="C62" s="1"/>
      <c r="D62" t="s">
        <v>61</v>
      </c>
      <c r="E62" t="s">
        <v>11</v>
      </c>
      <c r="F62" t="s">
        <v>256</v>
      </c>
      <c r="G62">
        <f>_xlfn.XLOOKUP(Solution_BDD_Complète[[#This Row],[Service]],Listes!$B$2:$B$9,Listes!$C$2:$C$9)</f>
        <v>3900</v>
      </c>
      <c r="H62">
        <f>IF(Solution_BDD_Complète[[#This Row],[Sexe]]="m",Solution_BDD_Complète[[#This Row],[Salaire]]*-1,Solution_BDD_Complète[[#This Row],[Salaire]])</f>
        <v>3900</v>
      </c>
      <c r="I62" t="s">
        <v>163</v>
      </c>
      <c r="J62">
        <v>22</v>
      </c>
      <c r="K62">
        <v>1930</v>
      </c>
      <c r="L62" t="s">
        <v>164</v>
      </c>
      <c r="M62" t="s">
        <v>101</v>
      </c>
      <c r="N62" s="1">
        <v>26922</v>
      </c>
      <c r="O62">
        <f ca="1">DATEDIF(Solution_BDD_Complète[[#This Row],[Date de naissance]],TODAY(),"y")</f>
        <v>50</v>
      </c>
      <c r="P62" t="s">
        <v>48</v>
      </c>
      <c r="Q62">
        <v>3</v>
      </c>
    </row>
    <row r="63" spans="1:17" x14ac:dyDescent="0.3">
      <c r="A63" t="s">
        <v>165</v>
      </c>
      <c r="B63" s="1">
        <v>40407</v>
      </c>
      <c r="C63" s="1"/>
      <c r="D63" t="s">
        <v>2</v>
      </c>
      <c r="E63" t="s">
        <v>11</v>
      </c>
      <c r="F63" t="s">
        <v>257</v>
      </c>
      <c r="G63">
        <f>_xlfn.XLOOKUP(Solution_BDD_Complète[[#This Row],[Service]],Listes!$B$2:$B$9,Listes!$C$2:$C$9)</f>
        <v>3700</v>
      </c>
      <c r="H63">
        <f>IF(Solution_BDD_Complète[[#This Row],[Sexe]]="m",Solution_BDD_Complète[[#This Row],[Salaire]]*-1,Solution_BDD_Complète[[#This Row],[Salaire]])</f>
        <v>-3700</v>
      </c>
      <c r="I63" t="s">
        <v>166</v>
      </c>
      <c r="J63">
        <v>12</v>
      </c>
      <c r="K63">
        <v>1080</v>
      </c>
      <c r="L63" t="s">
        <v>44</v>
      </c>
      <c r="M63" t="s">
        <v>0</v>
      </c>
      <c r="N63" s="1">
        <v>30033</v>
      </c>
      <c r="O63">
        <f ca="1">DATEDIF(Solution_BDD_Complète[[#This Row],[Date de naissance]],TODAY(),"y")</f>
        <v>42</v>
      </c>
      <c r="P63" t="s">
        <v>24</v>
      </c>
      <c r="Q63">
        <v>2</v>
      </c>
    </row>
    <row r="64" spans="1:17" x14ac:dyDescent="0.3">
      <c r="A64" t="s">
        <v>167</v>
      </c>
      <c r="B64" s="1">
        <v>40407</v>
      </c>
      <c r="C64" s="1">
        <v>44053</v>
      </c>
      <c r="D64" t="s">
        <v>2</v>
      </c>
      <c r="E64" t="s">
        <v>11</v>
      </c>
      <c r="F64" t="s">
        <v>258</v>
      </c>
      <c r="G64">
        <f>_xlfn.XLOOKUP(Solution_BDD_Complète[[#This Row],[Service]],Listes!$B$2:$B$9,Listes!$C$2:$C$9)</f>
        <v>3650</v>
      </c>
      <c r="H64">
        <f>IF(Solution_BDD_Complète[[#This Row],[Sexe]]="m",Solution_BDD_Complète[[#This Row],[Salaire]]*-1,Solution_BDD_Complète[[#This Row],[Salaire]])</f>
        <v>-3650</v>
      </c>
      <c r="I64" t="s">
        <v>168</v>
      </c>
      <c r="J64">
        <v>4</v>
      </c>
      <c r="K64">
        <v>1020</v>
      </c>
      <c r="L64" t="s">
        <v>55</v>
      </c>
      <c r="M64" t="s">
        <v>0</v>
      </c>
      <c r="N64" s="1">
        <v>31272</v>
      </c>
      <c r="O64">
        <f ca="1">DATEDIF(Solution_BDD_Complète[[#This Row],[Date de naissance]],TODAY(),"y")</f>
        <v>38</v>
      </c>
      <c r="P64" t="s">
        <v>24</v>
      </c>
      <c r="Q64">
        <v>1</v>
      </c>
    </row>
    <row r="65" spans="1:17" x14ac:dyDescent="0.3">
      <c r="A65" t="s">
        <v>169</v>
      </c>
      <c r="B65" s="1">
        <v>40413</v>
      </c>
      <c r="C65" s="1">
        <v>44053</v>
      </c>
      <c r="D65" t="s">
        <v>2</v>
      </c>
      <c r="E65" t="s">
        <v>11</v>
      </c>
      <c r="F65" t="s">
        <v>253</v>
      </c>
      <c r="G65">
        <f>_xlfn.XLOOKUP(Solution_BDD_Complète[[#This Row],[Service]],Listes!$B$2:$B$9,Listes!$C$2:$C$9)</f>
        <v>4200</v>
      </c>
      <c r="H65">
        <f>IF(Solution_BDD_Complète[[#This Row],[Sexe]]="m",Solution_BDD_Complète[[#This Row],[Salaire]]*-1,Solution_BDD_Complète[[#This Row],[Salaire]])</f>
        <v>-4200</v>
      </c>
      <c r="I65" t="s">
        <v>170</v>
      </c>
      <c r="J65">
        <v>99</v>
      </c>
      <c r="K65">
        <v>1030</v>
      </c>
      <c r="L65" t="s">
        <v>4</v>
      </c>
      <c r="M65" t="s">
        <v>0</v>
      </c>
      <c r="N65" s="1">
        <v>26767</v>
      </c>
      <c r="O65">
        <f ca="1">DATEDIF(Solution_BDD_Complète[[#This Row],[Date de naissance]],TODAY(),"y")</f>
        <v>51</v>
      </c>
      <c r="P65" t="s">
        <v>24</v>
      </c>
      <c r="Q65">
        <v>3</v>
      </c>
    </row>
    <row r="66" spans="1:17" x14ac:dyDescent="0.3">
      <c r="A66" t="s">
        <v>171</v>
      </c>
      <c r="B66" s="1">
        <v>40413</v>
      </c>
      <c r="C66" s="1">
        <v>44053</v>
      </c>
      <c r="D66" t="s">
        <v>2</v>
      </c>
      <c r="E66" t="s">
        <v>11</v>
      </c>
      <c r="F66" t="s">
        <v>253</v>
      </c>
      <c r="G66">
        <f>_xlfn.XLOOKUP(Solution_BDD_Complète[[#This Row],[Service]],Listes!$B$2:$B$9,Listes!$C$2:$C$9)</f>
        <v>4200</v>
      </c>
      <c r="H66">
        <f>IF(Solution_BDD_Complète[[#This Row],[Sexe]]="m",Solution_BDD_Complète[[#This Row],[Salaire]]*-1,Solution_BDD_Complète[[#This Row],[Salaire]])</f>
        <v>-4200</v>
      </c>
      <c r="I66" t="s">
        <v>172</v>
      </c>
      <c r="J66">
        <v>66</v>
      </c>
      <c r="K66">
        <v>1040</v>
      </c>
      <c r="L66" t="s">
        <v>173</v>
      </c>
      <c r="M66" t="s">
        <v>0</v>
      </c>
      <c r="N66" s="1">
        <v>31538</v>
      </c>
      <c r="O66">
        <f ca="1">DATEDIF(Solution_BDD_Complète[[#This Row],[Date de naissance]],TODAY(),"y")</f>
        <v>38</v>
      </c>
      <c r="P66" t="s">
        <v>9</v>
      </c>
      <c r="Q66">
        <v>1</v>
      </c>
    </row>
    <row r="67" spans="1:17" x14ac:dyDescent="0.3">
      <c r="A67" t="s">
        <v>174</v>
      </c>
      <c r="B67" s="1">
        <v>40413</v>
      </c>
      <c r="C67" s="1"/>
      <c r="D67" t="s">
        <v>61</v>
      </c>
      <c r="E67" t="s">
        <v>7</v>
      </c>
      <c r="F67" t="s">
        <v>253</v>
      </c>
      <c r="G67">
        <f>_xlfn.XLOOKUP(Solution_BDD_Complète[[#This Row],[Service]],Listes!$B$2:$B$9,Listes!$C$2:$C$9)</f>
        <v>4200</v>
      </c>
      <c r="H67">
        <f>IF(Solution_BDD_Complète[[#This Row],[Sexe]]="m",Solution_BDD_Complète[[#This Row],[Salaire]]*-1,Solution_BDD_Complète[[#This Row],[Salaire]])</f>
        <v>4200</v>
      </c>
      <c r="I67" t="s">
        <v>175</v>
      </c>
      <c r="J67">
        <v>74</v>
      </c>
      <c r="K67">
        <v>1030</v>
      </c>
      <c r="L67" t="s">
        <v>4</v>
      </c>
      <c r="M67" t="s">
        <v>0</v>
      </c>
      <c r="N67" s="1">
        <v>27126</v>
      </c>
      <c r="O67">
        <f ca="1">DATEDIF(Solution_BDD_Complète[[#This Row],[Date de naissance]],TODAY(),"y")</f>
        <v>50</v>
      </c>
      <c r="P67" t="s">
        <v>176</v>
      </c>
      <c r="Q67">
        <v>1</v>
      </c>
    </row>
    <row r="68" spans="1:17" x14ac:dyDescent="0.3">
      <c r="A68" t="s">
        <v>177</v>
      </c>
      <c r="B68" s="1">
        <v>40414</v>
      </c>
      <c r="C68" s="1"/>
      <c r="D68" t="s">
        <v>2</v>
      </c>
      <c r="E68" t="s">
        <v>7</v>
      </c>
      <c r="F68" t="s">
        <v>254</v>
      </c>
      <c r="G68">
        <f>_xlfn.XLOOKUP(Solution_BDD_Complète[[#This Row],[Service]],Listes!$B$2:$B$9,Listes!$C$2:$C$9)</f>
        <v>2900</v>
      </c>
      <c r="H68">
        <f>IF(Solution_BDD_Complète[[#This Row],[Sexe]]="m",Solution_BDD_Complète[[#This Row],[Salaire]]*-1,Solution_BDD_Complète[[#This Row],[Salaire]])</f>
        <v>-2900</v>
      </c>
      <c r="I68" t="s">
        <v>178</v>
      </c>
      <c r="J68">
        <v>25</v>
      </c>
      <c r="K68">
        <v>1030</v>
      </c>
      <c r="L68" t="s">
        <v>4</v>
      </c>
      <c r="M68" t="s">
        <v>0</v>
      </c>
      <c r="N68" s="1">
        <v>32533</v>
      </c>
      <c r="O68">
        <f ca="1">DATEDIF(Solution_BDD_Complète[[#This Row],[Date de naissance]],TODAY(),"y")</f>
        <v>35</v>
      </c>
      <c r="P68" t="s">
        <v>9</v>
      </c>
    </row>
    <row r="69" spans="1:17" x14ac:dyDescent="0.3">
      <c r="A69" t="s">
        <v>179</v>
      </c>
      <c r="B69" s="1">
        <v>40410</v>
      </c>
      <c r="C69" s="1">
        <v>43838</v>
      </c>
      <c r="D69" t="s">
        <v>2</v>
      </c>
      <c r="E69" t="s">
        <v>11</v>
      </c>
      <c r="F69" t="s">
        <v>254</v>
      </c>
      <c r="G69">
        <f>_xlfn.XLOOKUP(Solution_BDD_Complète[[#This Row],[Service]],Listes!$B$2:$B$9,Listes!$C$2:$C$9)</f>
        <v>2900</v>
      </c>
      <c r="H69">
        <f>IF(Solution_BDD_Complète[[#This Row],[Sexe]]="m",Solution_BDD_Complète[[#This Row],[Salaire]]*-1,Solution_BDD_Complète[[#This Row],[Salaire]])</f>
        <v>-2900</v>
      </c>
      <c r="I69" t="s">
        <v>180</v>
      </c>
      <c r="J69">
        <v>63</v>
      </c>
      <c r="K69">
        <v>1800</v>
      </c>
      <c r="L69" t="s">
        <v>181</v>
      </c>
      <c r="M69" t="s">
        <v>101</v>
      </c>
      <c r="N69" s="1">
        <v>30499</v>
      </c>
      <c r="O69">
        <f ca="1">DATEDIF(Solution_BDD_Complète[[#This Row],[Date de naissance]],TODAY(),"y")</f>
        <v>40</v>
      </c>
      <c r="P69" t="s">
        <v>48</v>
      </c>
      <c r="Q69">
        <v>2</v>
      </c>
    </row>
    <row r="70" spans="1:17" x14ac:dyDescent="0.3">
      <c r="A70" t="s">
        <v>182</v>
      </c>
      <c r="B70" s="1">
        <v>40416</v>
      </c>
      <c r="C70" s="1">
        <v>43838</v>
      </c>
      <c r="D70" t="s">
        <v>2</v>
      </c>
      <c r="E70" t="s">
        <v>11</v>
      </c>
      <c r="F70" t="s">
        <v>254</v>
      </c>
      <c r="G70">
        <f>_xlfn.XLOOKUP(Solution_BDD_Complète[[#This Row],[Service]],Listes!$B$2:$B$9,Listes!$C$2:$C$9)</f>
        <v>2900</v>
      </c>
      <c r="H70">
        <f>IF(Solution_BDD_Complète[[#This Row],[Sexe]]="m",Solution_BDD_Complète[[#This Row],[Salaire]]*-1,Solution_BDD_Complète[[#This Row],[Salaire]])</f>
        <v>-2900</v>
      </c>
      <c r="I70" t="s">
        <v>172</v>
      </c>
      <c r="J70">
        <v>74</v>
      </c>
      <c r="K70">
        <v>1040</v>
      </c>
      <c r="L70" t="s">
        <v>173</v>
      </c>
      <c r="M70" t="s">
        <v>0</v>
      </c>
      <c r="N70" s="1">
        <v>30425</v>
      </c>
      <c r="O70">
        <f ca="1">DATEDIF(Solution_BDD_Complète[[#This Row],[Date de naissance]],TODAY(),"y")</f>
        <v>41</v>
      </c>
      <c r="P70" t="s">
        <v>97</v>
      </c>
    </row>
    <row r="71" spans="1:17" x14ac:dyDescent="0.3">
      <c r="A71" t="s">
        <v>183</v>
      </c>
      <c r="B71" s="1">
        <v>40410</v>
      </c>
      <c r="C71" s="1"/>
      <c r="D71" t="s">
        <v>2</v>
      </c>
      <c r="E71" t="s">
        <v>325</v>
      </c>
      <c r="F71" t="s">
        <v>301</v>
      </c>
      <c r="G71">
        <f>_xlfn.XLOOKUP(Solution_BDD_Complète[[#This Row],[Service]],Listes!$B$2:$B$9,Listes!$C$2:$C$9)</f>
        <v>2600</v>
      </c>
      <c r="H71">
        <f>IF(Solution_BDD_Complète[[#This Row],[Sexe]]="m",Solution_BDD_Complète[[#This Row],[Salaire]]*-1,Solution_BDD_Complète[[#This Row],[Salaire]])</f>
        <v>-2600</v>
      </c>
      <c r="I71" t="s">
        <v>184</v>
      </c>
      <c r="J71">
        <v>14</v>
      </c>
      <c r="K71">
        <v>1050</v>
      </c>
      <c r="L71" t="s">
        <v>107</v>
      </c>
      <c r="M71" t="s">
        <v>0</v>
      </c>
      <c r="N71" s="1">
        <v>25447</v>
      </c>
      <c r="O71">
        <f ca="1">DATEDIF(Solution_BDD_Complète[[#This Row],[Date de naissance]],TODAY(),"y")</f>
        <v>54</v>
      </c>
      <c r="P71" t="s">
        <v>48</v>
      </c>
    </row>
    <row r="72" spans="1:17" x14ac:dyDescent="0.3">
      <c r="A72" t="s">
        <v>185</v>
      </c>
      <c r="B72" s="1">
        <v>40420</v>
      </c>
      <c r="C72" s="1"/>
      <c r="D72" t="s">
        <v>2</v>
      </c>
      <c r="E72" t="s">
        <v>325</v>
      </c>
      <c r="F72" t="s">
        <v>301</v>
      </c>
      <c r="G72">
        <f>_xlfn.XLOOKUP(Solution_BDD_Complète[[#This Row],[Service]],Listes!$B$2:$B$9,Listes!$C$2:$C$9)</f>
        <v>2600</v>
      </c>
      <c r="H72">
        <f>IF(Solution_BDD_Complète[[#This Row],[Sexe]]="m",Solution_BDD_Complète[[#This Row],[Salaire]]*-1,Solution_BDD_Complète[[#This Row],[Salaire]])</f>
        <v>-2600</v>
      </c>
      <c r="I72" t="s">
        <v>186</v>
      </c>
      <c r="J72">
        <v>12</v>
      </c>
      <c r="K72">
        <v>1210</v>
      </c>
      <c r="L72" t="s">
        <v>92</v>
      </c>
      <c r="M72" t="s">
        <v>0</v>
      </c>
      <c r="N72" s="1">
        <v>28912</v>
      </c>
      <c r="O72">
        <f ca="1">DATEDIF(Solution_BDD_Complète[[#This Row],[Date de naissance]],TODAY(),"y")</f>
        <v>45</v>
      </c>
      <c r="P72" t="s">
        <v>24</v>
      </c>
    </row>
    <row r="73" spans="1:17" x14ac:dyDescent="0.3">
      <c r="A73" t="s">
        <v>187</v>
      </c>
      <c r="B73" s="1">
        <v>40420</v>
      </c>
      <c r="C73" s="1"/>
      <c r="D73" t="s">
        <v>2</v>
      </c>
      <c r="E73" t="s">
        <v>325</v>
      </c>
      <c r="F73" t="s">
        <v>255</v>
      </c>
      <c r="G73">
        <f>_xlfn.XLOOKUP(Solution_BDD_Complète[[#This Row],[Service]],Listes!$B$2:$B$9,Listes!$C$2:$C$9)</f>
        <v>2750</v>
      </c>
      <c r="H73">
        <f>IF(Solution_BDD_Complète[[#This Row],[Sexe]]="m",Solution_BDD_Complète[[#This Row],[Salaire]]*-1,Solution_BDD_Complète[[#This Row],[Salaire]])</f>
        <v>-2750</v>
      </c>
      <c r="I73" t="s">
        <v>188</v>
      </c>
      <c r="J73">
        <v>41</v>
      </c>
      <c r="K73">
        <v>1070</v>
      </c>
      <c r="L73" t="s">
        <v>65</v>
      </c>
      <c r="M73" t="s">
        <v>0</v>
      </c>
      <c r="N73" s="1">
        <v>28738</v>
      </c>
      <c r="O73">
        <f ca="1">DATEDIF(Solution_BDD_Complète[[#This Row],[Date de naissance]],TODAY(),"y")</f>
        <v>45</v>
      </c>
      <c r="P73" t="s">
        <v>13</v>
      </c>
    </row>
    <row r="74" spans="1:17" x14ac:dyDescent="0.3">
      <c r="A74" t="s">
        <v>189</v>
      </c>
      <c r="B74" s="1">
        <v>40423</v>
      </c>
      <c r="C74" s="1"/>
      <c r="D74" t="s">
        <v>2</v>
      </c>
      <c r="E74" t="s">
        <v>11</v>
      </c>
      <c r="F74" t="s">
        <v>255</v>
      </c>
      <c r="G74">
        <f>_xlfn.XLOOKUP(Solution_BDD_Complète[[#This Row],[Service]],Listes!$B$2:$B$9,Listes!$C$2:$C$9)</f>
        <v>2750</v>
      </c>
      <c r="H74">
        <f>IF(Solution_BDD_Complète[[#This Row],[Sexe]]="m",Solution_BDD_Complète[[#This Row],[Salaire]]*-1,Solution_BDD_Complète[[#This Row],[Salaire]])</f>
        <v>-2750</v>
      </c>
      <c r="I74" t="s">
        <v>190</v>
      </c>
      <c r="J74">
        <v>111</v>
      </c>
      <c r="K74">
        <v>1180</v>
      </c>
      <c r="L74" t="s">
        <v>191</v>
      </c>
      <c r="M74" t="s">
        <v>0</v>
      </c>
      <c r="N74" s="1">
        <v>25836</v>
      </c>
      <c r="O74">
        <f ca="1">DATEDIF(Solution_BDD_Complète[[#This Row],[Date de naissance]],TODAY(),"y")</f>
        <v>53</v>
      </c>
      <c r="P74" t="s">
        <v>192</v>
      </c>
      <c r="Q74">
        <v>2</v>
      </c>
    </row>
    <row r="75" spans="1:17" x14ac:dyDescent="0.3">
      <c r="A75" t="s">
        <v>193</v>
      </c>
      <c r="B75" s="1">
        <v>40427</v>
      </c>
      <c r="C75" s="1"/>
      <c r="D75" t="s">
        <v>2</v>
      </c>
      <c r="E75" t="s">
        <v>11</v>
      </c>
      <c r="F75" t="s">
        <v>255</v>
      </c>
      <c r="G75">
        <f>_xlfn.XLOOKUP(Solution_BDD_Complète[[#This Row],[Service]],Listes!$B$2:$B$9,Listes!$C$2:$C$9)</f>
        <v>2750</v>
      </c>
      <c r="H75">
        <f>IF(Solution_BDD_Complète[[#This Row],[Sexe]]="m",Solution_BDD_Complète[[#This Row],[Salaire]]*-1,Solution_BDD_Complète[[#This Row],[Salaire]])</f>
        <v>-2750</v>
      </c>
      <c r="I75" t="s">
        <v>194</v>
      </c>
      <c r="J75">
        <v>11</v>
      </c>
      <c r="K75">
        <v>1040</v>
      </c>
      <c r="L75" t="s">
        <v>173</v>
      </c>
      <c r="M75" t="s">
        <v>0</v>
      </c>
      <c r="N75" s="1">
        <v>26697</v>
      </c>
      <c r="O75">
        <f ca="1">DATEDIF(Solution_BDD_Complète[[#This Row],[Date de naissance]],TODAY(),"y")</f>
        <v>51</v>
      </c>
      <c r="P75" t="s">
        <v>108</v>
      </c>
    </row>
    <row r="76" spans="1:17" x14ac:dyDescent="0.3">
      <c r="A76" t="s">
        <v>195</v>
      </c>
      <c r="B76" s="1">
        <v>40428</v>
      </c>
      <c r="C76" s="1"/>
      <c r="D76" t="s">
        <v>2</v>
      </c>
      <c r="E76" t="s">
        <v>11</v>
      </c>
      <c r="F76" t="s">
        <v>255</v>
      </c>
      <c r="G76">
        <f>_xlfn.XLOOKUP(Solution_BDD_Complète[[#This Row],[Service]],Listes!$B$2:$B$9,Listes!$C$2:$C$9)</f>
        <v>2750</v>
      </c>
      <c r="H76">
        <f>IF(Solution_BDD_Complète[[#This Row],[Sexe]]="m",Solution_BDD_Complète[[#This Row],[Salaire]]*-1,Solution_BDD_Complète[[#This Row],[Salaire]])</f>
        <v>-2750</v>
      </c>
      <c r="I76" t="s">
        <v>196</v>
      </c>
      <c r="J76">
        <v>256</v>
      </c>
      <c r="K76">
        <v>1150</v>
      </c>
      <c r="L76" t="s">
        <v>68</v>
      </c>
      <c r="M76" t="s">
        <v>0</v>
      </c>
      <c r="N76" s="1">
        <v>27836</v>
      </c>
      <c r="O76">
        <f ca="1">DATEDIF(Solution_BDD_Complète[[#This Row],[Date de naissance]],TODAY(),"y")</f>
        <v>48</v>
      </c>
      <c r="P76" t="s">
        <v>151</v>
      </c>
      <c r="Q76">
        <v>3</v>
      </c>
    </row>
    <row r="77" spans="1:17" x14ac:dyDescent="0.3">
      <c r="A77" t="s">
        <v>197</v>
      </c>
      <c r="B77" s="1">
        <v>40372</v>
      </c>
      <c r="C77" s="1"/>
      <c r="D77" t="s">
        <v>61</v>
      </c>
      <c r="E77" t="s">
        <v>11</v>
      </c>
      <c r="F77" t="s">
        <v>255</v>
      </c>
      <c r="G77">
        <f>_xlfn.XLOOKUP(Solution_BDD_Complète[[#This Row],[Service]],Listes!$B$2:$B$9,Listes!$C$2:$C$9)</f>
        <v>2750</v>
      </c>
      <c r="H77">
        <f>IF(Solution_BDD_Complète[[#This Row],[Sexe]]="m",Solution_BDD_Complète[[#This Row],[Salaire]]*-1,Solution_BDD_Complète[[#This Row],[Salaire]])</f>
        <v>2750</v>
      </c>
      <c r="I77" t="s">
        <v>198</v>
      </c>
      <c r="J77">
        <v>36</v>
      </c>
      <c r="K77">
        <v>1000</v>
      </c>
      <c r="L77" t="s">
        <v>0</v>
      </c>
      <c r="M77" t="s">
        <v>0</v>
      </c>
      <c r="N77" s="1">
        <v>26839</v>
      </c>
      <c r="O77">
        <f ca="1">DATEDIF(Solution_BDD_Complète[[#This Row],[Date de naissance]],TODAY(),"y")</f>
        <v>50</v>
      </c>
      <c r="P77" t="s">
        <v>97</v>
      </c>
    </row>
    <row r="78" spans="1:17" x14ac:dyDescent="0.3">
      <c r="A78" t="s">
        <v>199</v>
      </c>
      <c r="B78" s="1">
        <v>40449</v>
      </c>
      <c r="C78" s="1">
        <v>44053</v>
      </c>
      <c r="D78" t="s">
        <v>2</v>
      </c>
      <c r="E78" t="s">
        <v>11</v>
      </c>
      <c r="F78" t="s">
        <v>255</v>
      </c>
      <c r="G78">
        <f>_xlfn.XLOOKUP(Solution_BDD_Complète[[#This Row],[Service]],Listes!$B$2:$B$9,Listes!$C$2:$C$9)</f>
        <v>2750</v>
      </c>
      <c r="H78">
        <f>IF(Solution_BDD_Complète[[#This Row],[Sexe]]="m",Solution_BDD_Complète[[#This Row],[Salaire]]*-1,Solution_BDD_Complète[[#This Row],[Salaire]])</f>
        <v>-2750</v>
      </c>
      <c r="I78" t="s">
        <v>200</v>
      </c>
      <c r="J78">
        <v>65</v>
      </c>
      <c r="K78">
        <v>1070</v>
      </c>
      <c r="L78" t="s">
        <v>65</v>
      </c>
      <c r="M78" t="s">
        <v>0</v>
      </c>
      <c r="N78" s="1">
        <v>30670</v>
      </c>
      <c r="O78">
        <f ca="1">DATEDIF(Solution_BDD_Complète[[#This Row],[Date de naissance]],TODAY(),"y")</f>
        <v>40</v>
      </c>
      <c r="P78" t="s">
        <v>201</v>
      </c>
    </row>
    <row r="79" spans="1:17" x14ac:dyDescent="0.3">
      <c r="A79" t="s">
        <v>202</v>
      </c>
      <c r="B79" s="1">
        <v>40448</v>
      </c>
      <c r="C79" s="1">
        <v>44053</v>
      </c>
      <c r="D79" t="s">
        <v>2</v>
      </c>
      <c r="E79" t="s">
        <v>11</v>
      </c>
      <c r="F79" t="s">
        <v>255</v>
      </c>
      <c r="G79">
        <f>_xlfn.XLOOKUP(Solution_BDD_Complète[[#This Row],[Service]],Listes!$B$2:$B$9,Listes!$C$2:$C$9)</f>
        <v>2750</v>
      </c>
      <c r="H79">
        <f>IF(Solution_BDD_Complète[[#This Row],[Sexe]]="m",Solution_BDD_Complète[[#This Row],[Salaire]]*-1,Solution_BDD_Complète[[#This Row],[Salaire]])</f>
        <v>-2750</v>
      </c>
      <c r="I79" t="s">
        <v>203</v>
      </c>
      <c r="J79">
        <v>587</v>
      </c>
      <c r="K79">
        <v>1020</v>
      </c>
      <c r="L79" t="s">
        <v>55</v>
      </c>
      <c r="M79" t="s">
        <v>0</v>
      </c>
      <c r="N79" s="1">
        <v>26920</v>
      </c>
      <c r="O79">
        <f ca="1">DATEDIF(Solution_BDD_Complète[[#This Row],[Date de naissance]],TODAY(),"y")</f>
        <v>50</v>
      </c>
      <c r="P79" t="s">
        <v>9</v>
      </c>
    </row>
    <row r="80" spans="1:17" x14ac:dyDescent="0.3">
      <c r="A80" t="s">
        <v>204</v>
      </c>
      <c r="B80" s="1">
        <v>40452</v>
      </c>
      <c r="C80" s="1">
        <v>44053</v>
      </c>
      <c r="D80" t="s">
        <v>2</v>
      </c>
      <c r="E80" t="s">
        <v>11</v>
      </c>
      <c r="F80" t="s">
        <v>301</v>
      </c>
      <c r="G80">
        <f>_xlfn.XLOOKUP(Solution_BDD_Complète[[#This Row],[Service]],Listes!$B$2:$B$9,Listes!$C$2:$C$9)</f>
        <v>2600</v>
      </c>
      <c r="H80">
        <f>IF(Solution_BDD_Complète[[#This Row],[Sexe]]="m",Solution_BDD_Complète[[#This Row],[Salaire]]*-1,Solution_BDD_Complète[[#This Row],[Salaire]])</f>
        <v>-2600</v>
      </c>
      <c r="I80" t="s">
        <v>205</v>
      </c>
      <c r="J80">
        <v>25</v>
      </c>
      <c r="K80">
        <v>1080</v>
      </c>
      <c r="L80" t="s">
        <v>44</v>
      </c>
      <c r="M80" t="s">
        <v>0</v>
      </c>
      <c r="N80" s="1">
        <v>27207</v>
      </c>
      <c r="O80">
        <f ca="1">DATEDIF(Solution_BDD_Complète[[#This Row],[Date de naissance]],TODAY(),"y")</f>
        <v>49</v>
      </c>
      <c r="P80" t="s">
        <v>48</v>
      </c>
    </row>
    <row r="81" spans="1:17" x14ac:dyDescent="0.3">
      <c r="A81" t="s">
        <v>206</v>
      </c>
      <c r="B81" s="1">
        <v>40452</v>
      </c>
      <c r="C81" s="1"/>
      <c r="D81" t="s">
        <v>2</v>
      </c>
      <c r="E81" t="s">
        <v>11</v>
      </c>
      <c r="F81" t="s">
        <v>301</v>
      </c>
      <c r="G81">
        <f>_xlfn.XLOOKUP(Solution_BDD_Complète[[#This Row],[Service]],Listes!$B$2:$B$9,Listes!$C$2:$C$9)</f>
        <v>2600</v>
      </c>
      <c r="H81">
        <f>IF(Solution_BDD_Complète[[#This Row],[Sexe]]="m",Solution_BDD_Complète[[#This Row],[Salaire]]*-1,Solution_BDD_Complète[[#This Row],[Salaire]])</f>
        <v>-2600</v>
      </c>
      <c r="I81" t="s">
        <v>207</v>
      </c>
      <c r="J81">
        <v>55</v>
      </c>
      <c r="K81">
        <v>1160</v>
      </c>
      <c r="L81" t="s">
        <v>71</v>
      </c>
      <c r="M81" t="s">
        <v>0</v>
      </c>
      <c r="N81" s="1">
        <v>20142</v>
      </c>
      <c r="O81">
        <f ca="1">DATEDIF(Solution_BDD_Complète[[#This Row],[Date de naissance]],TODAY(),"y")</f>
        <v>69</v>
      </c>
      <c r="P81" t="s">
        <v>59</v>
      </c>
      <c r="Q81">
        <v>4</v>
      </c>
    </row>
    <row r="82" spans="1:17" x14ac:dyDescent="0.3">
      <c r="A82" t="s">
        <v>208</v>
      </c>
      <c r="B82" s="1">
        <v>40448</v>
      </c>
      <c r="C82" s="1"/>
      <c r="D82" t="s">
        <v>2</v>
      </c>
      <c r="E82" t="s">
        <v>11</v>
      </c>
      <c r="F82" t="s">
        <v>255</v>
      </c>
      <c r="G82">
        <f>_xlfn.XLOOKUP(Solution_BDD_Complète[[#This Row],[Service]],Listes!$B$2:$B$9,Listes!$C$2:$C$9)</f>
        <v>2750</v>
      </c>
      <c r="H82">
        <f>IF(Solution_BDD_Complète[[#This Row],[Sexe]]="m",Solution_BDD_Complète[[#This Row],[Salaire]]*-1,Solution_BDD_Complète[[#This Row],[Salaire]])</f>
        <v>-2750</v>
      </c>
      <c r="I82" t="s">
        <v>209</v>
      </c>
      <c r="J82">
        <v>35</v>
      </c>
      <c r="K82">
        <v>1082</v>
      </c>
      <c r="L82" t="s">
        <v>210</v>
      </c>
      <c r="M82" t="s">
        <v>0</v>
      </c>
      <c r="N82" s="1">
        <v>29781</v>
      </c>
      <c r="O82">
        <f ca="1">DATEDIF(Solution_BDD_Complète[[#This Row],[Date de naissance]],TODAY(),"y")</f>
        <v>42</v>
      </c>
      <c r="P82" t="s">
        <v>48</v>
      </c>
    </row>
    <row r="83" spans="1:17" x14ac:dyDescent="0.3">
      <c r="A83" t="s">
        <v>211</v>
      </c>
      <c r="B83" s="1">
        <v>40449</v>
      </c>
      <c r="C83" s="1"/>
      <c r="D83" t="s">
        <v>2</v>
      </c>
      <c r="E83" t="s">
        <v>325</v>
      </c>
      <c r="F83" t="s">
        <v>255</v>
      </c>
      <c r="G83">
        <f>_xlfn.XLOOKUP(Solution_BDD_Complète[[#This Row],[Service]],Listes!$B$2:$B$9,Listes!$C$2:$C$9)</f>
        <v>2750</v>
      </c>
      <c r="H83">
        <f>IF(Solution_BDD_Complète[[#This Row],[Sexe]]="m",Solution_BDD_Complète[[#This Row],[Salaire]]*-1,Solution_BDD_Complète[[#This Row],[Salaire]])</f>
        <v>-2750</v>
      </c>
      <c r="I83" t="s">
        <v>209</v>
      </c>
      <c r="J83">
        <v>856</v>
      </c>
      <c r="K83">
        <v>1082</v>
      </c>
      <c r="L83" t="s">
        <v>210</v>
      </c>
      <c r="M83" t="s">
        <v>0</v>
      </c>
      <c r="N83" s="1">
        <v>20142</v>
      </c>
      <c r="O83">
        <f ca="1">DATEDIF(Solution_BDD_Complète[[#This Row],[Date de naissance]],TODAY(),"y")</f>
        <v>69</v>
      </c>
      <c r="P83" t="s">
        <v>48</v>
      </c>
    </row>
    <row r="84" spans="1:17" x14ac:dyDescent="0.3">
      <c r="A84" t="s">
        <v>212</v>
      </c>
      <c r="B84" s="1">
        <v>40463</v>
      </c>
      <c r="C84" s="1"/>
      <c r="D84" t="s">
        <v>2</v>
      </c>
      <c r="E84" t="s">
        <v>325</v>
      </c>
      <c r="F84" t="s">
        <v>255</v>
      </c>
      <c r="G84">
        <f>_xlfn.XLOOKUP(Solution_BDD_Complète[[#This Row],[Service]],Listes!$B$2:$B$9,Listes!$C$2:$C$9)</f>
        <v>2750</v>
      </c>
      <c r="H84">
        <f>IF(Solution_BDD_Complète[[#This Row],[Sexe]]="m",Solution_BDD_Complète[[#This Row],[Salaire]]*-1,Solution_BDD_Complète[[#This Row],[Salaire]])</f>
        <v>-2750</v>
      </c>
      <c r="I84" t="s">
        <v>213</v>
      </c>
      <c r="J84">
        <v>584</v>
      </c>
      <c r="K84">
        <v>1030</v>
      </c>
      <c r="L84" t="s">
        <v>4</v>
      </c>
      <c r="M84" t="s">
        <v>0</v>
      </c>
      <c r="N84" s="1">
        <v>26207</v>
      </c>
      <c r="O84">
        <f ca="1">DATEDIF(Solution_BDD_Complète[[#This Row],[Date de naissance]],TODAY(),"y")</f>
        <v>52</v>
      </c>
      <c r="P84" t="s">
        <v>24</v>
      </c>
    </row>
    <row r="85" spans="1:17" x14ac:dyDescent="0.3">
      <c r="A85" t="s">
        <v>214</v>
      </c>
      <c r="B85" s="1">
        <v>40463</v>
      </c>
      <c r="C85" s="1"/>
      <c r="D85" t="s">
        <v>2</v>
      </c>
      <c r="E85" t="s">
        <v>325</v>
      </c>
      <c r="F85" t="s">
        <v>255</v>
      </c>
      <c r="G85">
        <f>_xlfn.XLOOKUP(Solution_BDD_Complète[[#This Row],[Service]],Listes!$B$2:$B$9,Listes!$C$2:$C$9)</f>
        <v>2750</v>
      </c>
      <c r="H85">
        <f>IF(Solution_BDD_Complète[[#This Row],[Sexe]]="m",Solution_BDD_Complète[[#This Row],[Salaire]]*-1,Solution_BDD_Complète[[#This Row],[Salaire]])</f>
        <v>-2750</v>
      </c>
      <c r="I85" t="s">
        <v>215</v>
      </c>
      <c r="J85">
        <v>452</v>
      </c>
      <c r="K85">
        <v>1070</v>
      </c>
      <c r="L85" t="s">
        <v>65</v>
      </c>
      <c r="M85" t="s">
        <v>0</v>
      </c>
      <c r="N85" s="1">
        <v>29822</v>
      </c>
      <c r="O85">
        <f ca="1">DATEDIF(Solution_BDD_Complète[[#This Row],[Date de naissance]],TODAY(),"y")</f>
        <v>42</v>
      </c>
      <c r="P85" t="s">
        <v>216</v>
      </c>
    </row>
    <row r="86" spans="1:17" x14ac:dyDescent="0.3">
      <c r="A86" t="s">
        <v>217</v>
      </c>
      <c r="B86" s="1">
        <v>40463</v>
      </c>
      <c r="C86" s="1"/>
      <c r="D86" t="s">
        <v>2</v>
      </c>
      <c r="E86" t="s">
        <v>325</v>
      </c>
      <c r="F86" t="s">
        <v>256</v>
      </c>
      <c r="G86">
        <f>_xlfn.XLOOKUP(Solution_BDD_Complète[[#This Row],[Service]],Listes!$B$2:$B$9,Listes!$C$2:$C$9)</f>
        <v>3900</v>
      </c>
      <c r="H86">
        <f>IF(Solution_BDD_Complète[[#This Row],[Sexe]]="m",Solution_BDD_Complète[[#This Row],[Salaire]]*-1,Solution_BDD_Complète[[#This Row],[Salaire]])</f>
        <v>-3900</v>
      </c>
      <c r="I86" t="s">
        <v>218</v>
      </c>
      <c r="J86">
        <v>25</v>
      </c>
      <c r="K86">
        <v>1030</v>
      </c>
      <c r="L86" t="s">
        <v>4</v>
      </c>
      <c r="M86" t="s">
        <v>0</v>
      </c>
      <c r="N86" s="1">
        <v>23979</v>
      </c>
      <c r="O86">
        <f ca="1">DATEDIF(Solution_BDD_Complète[[#This Row],[Date de naissance]],TODAY(),"y")</f>
        <v>58</v>
      </c>
      <c r="P86" t="s">
        <v>24</v>
      </c>
    </row>
    <row r="87" spans="1:17" x14ac:dyDescent="0.3">
      <c r="A87" t="s">
        <v>219</v>
      </c>
      <c r="B87" s="1">
        <v>40459</v>
      </c>
      <c r="C87" s="1"/>
      <c r="D87" t="s">
        <v>61</v>
      </c>
      <c r="E87" t="s">
        <v>325</v>
      </c>
      <c r="F87" t="s">
        <v>256</v>
      </c>
      <c r="G87">
        <f>_xlfn.XLOOKUP(Solution_BDD_Complète[[#This Row],[Service]],Listes!$B$2:$B$9,Listes!$C$2:$C$9)</f>
        <v>3900</v>
      </c>
      <c r="H87">
        <f>IF(Solution_BDD_Complète[[#This Row],[Sexe]]="m",Solution_BDD_Complète[[#This Row],[Salaire]]*-1,Solution_BDD_Complète[[#This Row],[Salaire]])</f>
        <v>3900</v>
      </c>
      <c r="I87" t="s">
        <v>220</v>
      </c>
      <c r="J87">
        <v>2</v>
      </c>
      <c r="K87">
        <v>1030</v>
      </c>
      <c r="L87" t="s">
        <v>4</v>
      </c>
      <c r="M87" t="s">
        <v>0</v>
      </c>
      <c r="N87" s="1">
        <v>28018</v>
      </c>
      <c r="O87">
        <f ca="1">DATEDIF(Solution_BDD_Complète[[#This Row],[Date de naissance]],TODAY(),"y")</f>
        <v>47</v>
      </c>
      <c r="P87" t="s">
        <v>48</v>
      </c>
    </row>
    <row r="88" spans="1:17" x14ac:dyDescent="0.3">
      <c r="A88" t="s">
        <v>221</v>
      </c>
      <c r="B88" s="1">
        <v>40460</v>
      </c>
      <c r="C88" s="1"/>
      <c r="D88" t="s">
        <v>2</v>
      </c>
      <c r="E88" t="s">
        <v>325</v>
      </c>
      <c r="F88" t="s">
        <v>256</v>
      </c>
      <c r="G88">
        <f>_xlfn.XLOOKUP(Solution_BDD_Complète[[#This Row],[Service]],Listes!$B$2:$B$9,Listes!$C$2:$C$9)</f>
        <v>3900</v>
      </c>
      <c r="H88">
        <f>IF(Solution_BDD_Complète[[#This Row],[Sexe]]="m",Solution_BDD_Complète[[#This Row],[Salaire]]*-1,Solution_BDD_Complète[[#This Row],[Salaire]])</f>
        <v>-3900</v>
      </c>
      <c r="I88" t="s">
        <v>215</v>
      </c>
      <c r="J88">
        <v>452</v>
      </c>
      <c r="K88">
        <v>1070</v>
      </c>
      <c r="L88" t="s">
        <v>65</v>
      </c>
      <c r="M88" t="s">
        <v>0</v>
      </c>
      <c r="N88" s="1">
        <v>24900</v>
      </c>
      <c r="O88">
        <f ca="1">DATEDIF(Solution_BDD_Complète[[#This Row],[Date de naissance]],TODAY(),"y")</f>
        <v>56</v>
      </c>
      <c r="P88" t="s">
        <v>24</v>
      </c>
    </row>
    <row r="89" spans="1:17" x14ac:dyDescent="0.3">
      <c r="A89" t="s">
        <v>222</v>
      </c>
      <c r="B89" s="1">
        <v>40461</v>
      </c>
      <c r="C89" s="1"/>
      <c r="D89" t="s">
        <v>2</v>
      </c>
      <c r="E89" t="s">
        <v>7</v>
      </c>
      <c r="F89" t="s">
        <v>256</v>
      </c>
      <c r="G89">
        <f>_xlfn.XLOOKUP(Solution_BDD_Complète[[#This Row],[Service]],Listes!$B$2:$B$9,Listes!$C$2:$C$9)</f>
        <v>3900</v>
      </c>
      <c r="H89">
        <f>IF(Solution_BDD_Complète[[#This Row],[Sexe]]="m",Solution_BDD_Complète[[#This Row],[Salaire]]*-1,Solution_BDD_Complète[[#This Row],[Salaire]])</f>
        <v>-3900</v>
      </c>
      <c r="I89" t="s">
        <v>198</v>
      </c>
      <c r="J89">
        <v>36</v>
      </c>
      <c r="K89">
        <v>1000</v>
      </c>
      <c r="L89" t="s">
        <v>0</v>
      </c>
      <c r="M89" t="s">
        <v>0</v>
      </c>
      <c r="N89" s="1">
        <v>29008</v>
      </c>
      <c r="O89">
        <f ca="1">DATEDIF(Solution_BDD_Complète[[#This Row],[Date de naissance]],TODAY(),"y")</f>
        <v>45</v>
      </c>
      <c r="P89" t="s">
        <v>216</v>
      </c>
    </row>
    <row r="90" spans="1:17" x14ac:dyDescent="0.3">
      <c r="A90" t="s">
        <v>223</v>
      </c>
      <c r="B90" s="1">
        <v>40462</v>
      </c>
      <c r="C90" s="1"/>
      <c r="D90" t="s">
        <v>2</v>
      </c>
      <c r="E90" t="s">
        <v>7</v>
      </c>
      <c r="F90" t="s">
        <v>256</v>
      </c>
      <c r="G90">
        <f>_xlfn.XLOOKUP(Solution_BDD_Complète[[#This Row],[Service]],Listes!$B$2:$B$9,Listes!$C$2:$C$9)</f>
        <v>3900</v>
      </c>
      <c r="H90">
        <f>IF(Solution_BDD_Complète[[#This Row],[Sexe]]="m",Solution_BDD_Complète[[#This Row],[Salaire]]*-1,Solution_BDD_Complète[[#This Row],[Salaire]])</f>
        <v>-3900</v>
      </c>
      <c r="I90" t="s">
        <v>198</v>
      </c>
      <c r="J90">
        <v>36</v>
      </c>
      <c r="K90">
        <v>1000</v>
      </c>
      <c r="L90" t="s">
        <v>0</v>
      </c>
      <c r="M90" t="s">
        <v>0</v>
      </c>
      <c r="N90" s="1">
        <v>27629</v>
      </c>
      <c r="O90">
        <f ca="1">DATEDIF(Solution_BDD_Complète[[#This Row],[Date de naissance]],TODAY(),"y")</f>
        <v>48</v>
      </c>
      <c r="P90" t="s">
        <v>24</v>
      </c>
    </row>
    <row r="91" spans="1:17" x14ac:dyDescent="0.3">
      <c r="A91" t="s">
        <v>224</v>
      </c>
      <c r="B91" s="1">
        <v>40463</v>
      </c>
      <c r="C91" s="1"/>
      <c r="D91" t="s">
        <v>2</v>
      </c>
      <c r="E91" t="s">
        <v>7</v>
      </c>
      <c r="F91" t="s">
        <v>256</v>
      </c>
      <c r="G91">
        <f>_xlfn.XLOOKUP(Solution_BDD_Complète[[#This Row],[Service]],Listes!$B$2:$B$9,Listes!$C$2:$C$9)</f>
        <v>3900</v>
      </c>
      <c r="H91">
        <f>IF(Solution_BDD_Complète[[#This Row],[Sexe]]="m",Solution_BDD_Complète[[#This Row],[Salaire]]*-1,Solution_BDD_Complète[[#This Row],[Salaire]])</f>
        <v>-3900</v>
      </c>
      <c r="I91" t="s">
        <v>186</v>
      </c>
      <c r="J91">
        <v>12</v>
      </c>
      <c r="K91">
        <v>1210</v>
      </c>
      <c r="L91" t="s">
        <v>92</v>
      </c>
      <c r="M91" t="s">
        <v>0</v>
      </c>
      <c r="N91" s="1">
        <v>26922</v>
      </c>
      <c r="O91">
        <f ca="1">DATEDIF(Solution_BDD_Complète[[#This Row],[Date de naissance]],TODAY(),"y")</f>
        <v>50</v>
      </c>
      <c r="P91" t="s">
        <v>48</v>
      </c>
    </row>
    <row r="92" spans="1:17" x14ac:dyDescent="0.3">
      <c r="A92" t="s">
        <v>225</v>
      </c>
      <c r="B92" s="1">
        <v>40269</v>
      </c>
      <c r="C92" s="1">
        <v>44166</v>
      </c>
      <c r="D92" t="s">
        <v>2</v>
      </c>
      <c r="E92" t="s">
        <v>325</v>
      </c>
      <c r="F92" t="s">
        <v>257</v>
      </c>
      <c r="G92">
        <f>_xlfn.XLOOKUP(Solution_BDD_Complète[[#This Row],[Service]],Listes!$B$2:$B$9,Listes!$C$2:$C$9)</f>
        <v>3700</v>
      </c>
      <c r="H92">
        <f>IF(Solution_BDD_Complète[[#This Row],[Sexe]]="m",Solution_BDD_Complète[[#This Row],[Salaire]]*-1,Solution_BDD_Complète[[#This Row],[Salaire]])</f>
        <v>-3700</v>
      </c>
      <c r="I92" t="s">
        <v>220</v>
      </c>
      <c r="J92">
        <v>36</v>
      </c>
      <c r="K92">
        <v>1030</v>
      </c>
      <c r="L92" t="s">
        <v>4</v>
      </c>
      <c r="M92" t="s">
        <v>0</v>
      </c>
      <c r="N92" s="1">
        <v>33490</v>
      </c>
      <c r="O92">
        <f ca="1">DATEDIF(Solution_BDD_Complète[[#This Row],[Date de naissance]],TODAY(),"y")</f>
        <v>32</v>
      </c>
      <c r="P92" t="s">
        <v>226</v>
      </c>
    </row>
    <row r="93" spans="1:17" x14ac:dyDescent="0.3">
      <c r="A93" t="s">
        <v>227</v>
      </c>
      <c r="B93" s="1">
        <v>40392</v>
      </c>
      <c r="C93" s="1">
        <v>44166</v>
      </c>
      <c r="D93" t="s">
        <v>2</v>
      </c>
      <c r="E93" t="s">
        <v>325</v>
      </c>
      <c r="F93" t="s">
        <v>301</v>
      </c>
      <c r="G93">
        <f>_xlfn.XLOOKUP(Solution_BDD_Complète[[#This Row],[Service]],Listes!$B$2:$B$9,Listes!$C$2:$C$9)</f>
        <v>2600</v>
      </c>
      <c r="H93">
        <f>IF(Solution_BDD_Complète[[#This Row],[Sexe]]="m",Solution_BDD_Complète[[#This Row],[Salaire]]*-1,Solution_BDD_Complète[[#This Row],[Salaire]])</f>
        <v>-2600</v>
      </c>
      <c r="I93" t="s">
        <v>228</v>
      </c>
      <c r="J93">
        <v>5</v>
      </c>
      <c r="K93">
        <v>1030</v>
      </c>
      <c r="L93" t="s">
        <v>4</v>
      </c>
      <c r="M93" t="s">
        <v>0</v>
      </c>
      <c r="N93" s="1">
        <v>25757</v>
      </c>
      <c r="O93">
        <f ca="1">DATEDIF(Solution_BDD_Complète[[#This Row],[Date de naissance]],TODAY(),"y")</f>
        <v>53</v>
      </c>
      <c r="P93" t="s">
        <v>229</v>
      </c>
    </row>
    <row r="94" spans="1:17" x14ac:dyDescent="0.3">
      <c r="A94" t="s">
        <v>230</v>
      </c>
      <c r="B94" s="1">
        <v>40524</v>
      </c>
      <c r="C94" s="1">
        <v>44166</v>
      </c>
      <c r="D94" t="s">
        <v>61</v>
      </c>
      <c r="E94" t="s">
        <v>325</v>
      </c>
      <c r="F94" t="s">
        <v>301</v>
      </c>
      <c r="G94">
        <f>_xlfn.XLOOKUP(Solution_BDD_Complète[[#This Row],[Service]],Listes!$B$2:$B$9,Listes!$C$2:$C$9)</f>
        <v>2600</v>
      </c>
      <c r="H94">
        <f>IF(Solution_BDD_Complète[[#This Row],[Sexe]]="m",Solution_BDD_Complète[[#This Row],[Salaire]]*-1,Solution_BDD_Complète[[#This Row],[Salaire]])</f>
        <v>2600</v>
      </c>
      <c r="I94" t="s">
        <v>228</v>
      </c>
      <c r="J94">
        <v>66</v>
      </c>
      <c r="K94">
        <v>1030</v>
      </c>
      <c r="L94" t="s">
        <v>4</v>
      </c>
      <c r="M94" t="s">
        <v>0</v>
      </c>
      <c r="N94" s="1">
        <v>35286</v>
      </c>
      <c r="O94">
        <f ca="1">DATEDIF(Solution_BDD_Complète[[#This Row],[Date de naissance]],TODAY(),"y")</f>
        <v>27</v>
      </c>
      <c r="P94" t="s">
        <v>231</v>
      </c>
    </row>
    <row r="95" spans="1:17" x14ac:dyDescent="0.3">
      <c r="A95" t="s">
        <v>232</v>
      </c>
      <c r="B95" s="1">
        <v>40463</v>
      </c>
      <c r="C95" s="1">
        <v>44166</v>
      </c>
      <c r="D95" t="s">
        <v>2</v>
      </c>
      <c r="E95" t="s">
        <v>325</v>
      </c>
      <c r="F95" t="s">
        <v>301</v>
      </c>
      <c r="G95">
        <f>_xlfn.XLOOKUP(Solution_BDD_Complète[[#This Row],[Service]],Listes!$B$2:$B$9,Listes!$C$2:$C$9)</f>
        <v>2600</v>
      </c>
      <c r="H95">
        <f>IF(Solution_BDD_Complète[[#This Row],[Sexe]]="m",Solution_BDD_Complète[[#This Row],[Salaire]]*-1,Solution_BDD_Complète[[#This Row],[Salaire]])</f>
        <v>-2600</v>
      </c>
      <c r="I95" t="s">
        <v>213</v>
      </c>
      <c r="J95">
        <v>50</v>
      </c>
      <c r="K95">
        <v>1030</v>
      </c>
      <c r="L95" t="s">
        <v>4</v>
      </c>
      <c r="M95" t="s">
        <v>0</v>
      </c>
      <c r="N95" s="1">
        <v>23931</v>
      </c>
      <c r="O95">
        <f ca="1">DATEDIF(Solution_BDD_Complète[[#This Row],[Date de naissance]],TODAY(),"y")</f>
        <v>58</v>
      </c>
      <c r="P95" t="s">
        <v>231</v>
      </c>
    </row>
    <row r="96" spans="1:17" x14ac:dyDescent="0.3">
      <c r="A96" t="s">
        <v>233</v>
      </c>
      <c r="B96" s="1">
        <v>40274</v>
      </c>
      <c r="C96" s="1"/>
      <c r="D96" t="s">
        <v>61</v>
      </c>
      <c r="E96" t="s">
        <v>11</v>
      </c>
      <c r="F96" t="s">
        <v>257</v>
      </c>
      <c r="G96">
        <f>_xlfn.XLOOKUP(Solution_BDD_Complète[[#This Row],[Service]],Listes!$B$2:$B$9,Listes!$C$2:$C$9)</f>
        <v>3700</v>
      </c>
      <c r="H96">
        <f>IF(Solution_BDD_Complète[[#This Row],[Sexe]]="m",Solution_BDD_Complète[[#This Row],[Salaire]]*-1,Solution_BDD_Complète[[#This Row],[Salaire]])</f>
        <v>3700</v>
      </c>
      <c r="I96" t="s">
        <v>218</v>
      </c>
      <c r="J96">
        <v>88</v>
      </c>
      <c r="K96">
        <v>1030</v>
      </c>
      <c r="L96" t="s">
        <v>4</v>
      </c>
      <c r="M96" t="s">
        <v>0</v>
      </c>
      <c r="N96" s="1">
        <v>32395</v>
      </c>
      <c r="O96">
        <f ca="1">DATEDIF(Solution_BDD_Complète[[#This Row],[Date de naissance]],TODAY(),"y")</f>
        <v>35</v>
      </c>
      <c r="P96" t="s">
        <v>231</v>
      </c>
    </row>
    <row r="97" spans="1:17" x14ac:dyDescent="0.3">
      <c r="A97" t="s">
        <v>234</v>
      </c>
      <c r="B97" s="1">
        <v>40543</v>
      </c>
      <c r="C97" s="1"/>
      <c r="D97" t="s">
        <v>2</v>
      </c>
      <c r="E97" t="s">
        <v>11</v>
      </c>
      <c r="F97" t="s">
        <v>257</v>
      </c>
      <c r="G97">
        <f>_xlfn.XLOOKUP(Solution_BDD_Complète[[#This Row],[Service]],Listes!$B$2:$B$9,Listes!$C$2:$C$9)</f>
        <v>3700</v>
      </c>
      <c r="H97">
        <f>IF(Solution_BDD_Complète[[#This Row],[Sexe]]="m",Solution_BDD_Complète[[#This Row],[Salaire]]*-1,Solution_BDD_Complète[[#This Row],[Salaire]])</f>
        <v>-3700</v>
      </c>
      <c r="I97" t="s">
        <v>235</v>
      </c>
      <c r="J97">
        <v>120</v>
      </c>
      <c r="K97">
        <v>1030</v>
      </c>
      <c r="L97" t="s">
        <v>4</v>
      </c>
      <c r="M97" t="s">
        <v>0</v>
      </c>
      <c r="N97" s="1">
        <v>37019</v>
      </c>
      <c r="O97">
        <f ca="1">DATEDIF(Solution_BDD_Complète[[#This Row],[Date de naissance]],TODAY(),"y")</f>
        <v>23</v>
      </c>
      <c r="P97" t="s">
        <v>236</v>
      </c>
    </row>
    <row r="98" spans="1:17" x14ac:dyDescent="0.3">
      <c r="A98" t="s">
        <v>237</v>
      </c>
      <c r="B98" s="1">
        <v>40269</v>
      </c>
      <c r="C98" s="1"/>
      <c r="D98" t="s">
        <v>61</v>
      </c>
      <c r="E98" t="s">
        <v>28</v>
      </c>
      <c r="F98" t="s">
        <v>257</v>
      </c>
      <c r="G98">
        <f>_xlfn.XLOOKUP(Solution_BDD_Complète[[#This Row],[Service]],Listes!$B$2:$B$9,Listes!$C$2:$C$9)</f>
        <v>3700</v>
      </c>
      <c r="H98">
        <f>IF(Solution_BDD_Complète[[#This Row],[Sexe]]="m",Solution_BDD_Complète[[#This Row],[Salaire]]*-1,Solution_BDD_Complète[[#This Row],[Salaire]])</f>
        <v>3700</v>
      </c>
      <c r="I98" t="s">
        <v>251</v>
      </c>
      <c r="J98">
        <v>8</v>
      </c>
      <c r="K98">
        <v>1800</v>
      </c>
      <c r="L98" t="s">
        <v>181</v>
      </c>
      <c r="M98" t="s">
        <v>101</v>
      </c>
      <c r="N98" s="1">
        <v>36713</v>
      </c>
      <c r="O98">
        <f ca="1">DATEDIF(Solution_BDD_Complète[[#This Row],[Date de naissance]],TODAY(),"y")</f>
        <v>23</v>
      </c>
      <c r="P98" t="s">
        <v>35</v>
      </c>
      <c r="Q98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3759-5431-4472-9A76-BE9AA2AE012E}">
  <dimension ref="B1:J9"/>
  <sheetViews>
    <sheetView workbookViewId="0"/>
  </sheetViews>
  <sheetFormatPr baseColWidth="10" defaultRowHeight="14.4" x14ac:dyDescent="0.3"/>
  <cols>
    <col min="1" max="1" width="15.33203125" customWidth="1"/>
    <col min="2" max="2" width="21.88671875" customWidth="1"/>
  </cols>
  <sheetData>
    <row r="1" spans="2:10" x14ac:dyDescent="0.3">
      <c r="B1" t="s">
        <v>252</v>
      </c>
      <c r="C1" t="s">
        <v>262</v>
      </c>
      <c r="J1" s="13" t="s">
        <v>296</v>
      </c>
    </row>
    <row r="2" spans="2:10" x14ac:dyDescent="0.3">
      <c r="B2" t="s">
        <v>253</v>
      </c>
      <c r="C2">
        <v>4200</v>
      </c>
    </row>
    <row r="3" spans="2:10" x14ac:dyDescent="0.3">
      <c r="B3" t="s">
        <v>254</v>
      </c>
      <c r="C3">
        <v>2900</v>
      </c>
    </row>
    <row r="4" spans="2:10" x14ac:dyDescent="0.3">
      <c r="B4" t="s">
        <v>255</v>
      </c>
      <c r="C4">
        <v>2750</v>
      </c>
    </row>
    <row r="5" spans="2:10" x14ac:dyDescent="0.3">
      <c r="B5" t="s">
        <v>256</v>
      </c>
      <c r="C5">
        <v>3900</v>
      </c>
    </row>
    <row r="6" spans="2:10" x14ac:dyDescent="0.3">
      <c r="B6" t="s">
        <v>257</v>
      </c>
      <c r="C6">
        <v>3700</v>
      </c>
    </row>
    <row r="7" spans="2:10" x14ac:dyDescent="0.3">
      <c r="B7" t="s">
        <v>258</v>
      </c>
      <c r="C7">
        <v>3650</v>
      </c>
    </row>
    <row r="8" spans="2:10" x14ac:dyDescent="0.3">
      <c r="B8" t="s">
        <v>259</v>
      </c>
      <c r="C8">
        <v>2200</v>
      </c>
    </row>
    <row r="9" spans="2:10" x14ac:dyDescent="0.3">
      <c r="B9" t="s">
        <v>301</v>
      </c>
      <c r="C9">
        <v>2600</v>
      </c>
    </row>
  </sheetData>
  <hyperlinks>
    <hyperlink ref="J1" location="Exercices!A1" display="Retour" xr:uid="{2AD7B950-404F-4F87-B8A9-01382C8A148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1908-4BD4-418A-81DF-26CC312BD0F1}">
  <dimension ref="A1:J13"/>
  <sheetViews>
    <sheetView workbookViewId="0">
      <selection activeCell="J1" sqref="J1"/>
    </sheetView>
  </sheetViews>
  <sheetFormatPr baseColWidth="10" defaultRowHeight="14.4" x14ac:dyDescent="0.3"/>
  <cols>
    <col min="2" max="6" width="18.77734375" customWidth="1"/>
  </cols>
  <sheetData>
    <row r="1" spans="1:10" x14ac:dyDescent="0.3">
      <c r="A1" t="s">
        <v>272</v>
      </c>
      <c r="J1" s="13" t="s">
        <v>296</v>
      </c>
    </row>
    <row r="4" spans="1:10" x14ac:dyDescent="0.3">
      <c r="B4" s="3" t="s">
        <v>265</v>
      </c>
      <c r="C4" t="s">
        <v>269</v>
      </c>
      <c r="D4" t="s">
        <v>266</v>
      </c>
      <c r="E4" t="s">
        <v>267</v>
      </c>
      <c r="F4" t="s">
        <v>268</v>
      </c>
    </row>
    <row r="5" spans="1:10" x14ac:dyDescent="0.3">
      <c r="B5" s="4" t="s">
        <v>258</v>
      </c>
      <c r="C5">
        <v>8</v>
      </c>
      <c r="D5" s="5">
        <v>48.125</v>
      </c>
      <c r="E5" s="6">
        <v>29200</v>
      </c>
      <c r="F5" s="6">
        <v>3650</v>
      </c>
    </row>
    <row r="6" spans="1:10" x14ac:dyDescent="0.3">
      <c r="B6" s="4" t="s">
        <v>253</v>
      </c>
      <c r="C6">
        <v>8</v>
      </c>
      <c r="D6" s="5">
        <v>50.5</v>
      </c>
      <c r="E6" s="6">
        <v>33600</v>
      </c>
      <c r="F6" s="6">
        <v>4200</v>
      </c>
    </row>
    <row r="7" spans="1:10" x14ac:dyDescent="0.3">
      <c r="B7" s="4" t="s">
        <v>259</v>
      </c>
      <c r="C7">
        <v>5</v>
      </c>
      <c r="D7" s="5">
        <v>51.2</v>
      </c>
      <c r="E7" s="6">
        <v>11000</v>
      </c>
      <c r="F7" s="6">
        <v>2200</v>
      </c>
    </row>
    <row r="8" spans="1:10" x14ac:dyDescent="0.3">
      <c r="B8" s="4" t="s">
        <v>255</v>
      </c>
      <c r="C8">
        <v>25</v>
      </c>
      <c r="D8" s="5">
        <v>47.48</v>
      </c>
      <c r="E8" s="6">
        <v>68750</v>
      </c>
      <c r="F8" s="6">
        <v>2750</v>
      </c>
    </row>
    <row r="9" spans="1:10" x14ac:dyDescent="0.3">
      <c r="B9" s="4" t="s">
        <v>257</v>
      </c>
      <c r="C9">
        <v>15</v>
      </c>
      <c r="D9" s="5">
        <v>44.733333333333334</v>
      </c>
      <c r="E9" s="6">
        <v>55500</v>
      </c>
      <c r="F9" s="6">
        <v>3700</v>
      </c>
    </row>
    <row r="10" spans="1:10" x14ac:dyDescent="0.3">
      <c r="B10" s="4" t="s">
        <v>256</v>
      </c>
      <c r="C10">
        <v>12</v>
      </c>
      <c r="D10" s="5">
        <v>50.333333333333336</v>
      </c>
      <c r="E10" s="6">
        <v>46800</v>
      </c>
      <c r="F10" s="6">
        <v>3900</v>
      </c>
    </row>
    <row r="11" spans="1:10" x14ac:dyDescent="0.3">
      <c r="B11" s="4" t="s">
        <v>254</v>
      </c>
      <c r="C11">
        <v>10</v>
      </c>
      <c r="D11" s="5">
        <v>44.3</v>
      </c>
      <c r="E11" s="6">
        <v>29000</v>
      </c>
      <c r="F11" s="6">
        <v>2900</v>
      </c>
    </row>
    <row r="12" spans="1:10" x14ac:dyDescent="0.3">
      <c r="B12" s="4" t="s">
        <v>301</v>
      </c>
      <c r="C12">
        <v>14</v>
      </c>
      <c r="D12" s="5">
        <v>56.142857142857146</v>
      </c>
      <c r="E12" s="6">
        <v>36400</v>
      </c>
      <c r="F12" s="6">
        <v>2600</v>
      </c>
    </row>
    <row r="13" spans="1:10" x14ac:dyDescent="0.3">
      <c r="B13" s="4" t="s">
        <v>263</v>
      </c>
      <c r="C13">
        <v>97</v>
      </c>
      <c r="D13" s="5">
        <v>48.824742268041234</v>
      </c>
      <c r="E13" s="6">
        <v>310250</v>
      </c>
      <c r="F13" s="6">
        <v>3198.4536082474228</v>
      </c>
    </row>
  </sheetData>
  <hyperlinks>
    <hyperlink ref="J1" location="Exercices!A1" display="Retour" xr:uid="{EFF9D6BE-16E5-4A36-A8EC-A3C7364F5BE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C846-A43B-4AB6-BE7C-2E41DC7982B4}">
  <dimension ref="A1:L13"/>
  <sheetViews>
    <sheetView workbookViewId="0">
      <selection activeCell="J1" sqref="J1"/>
    </sheetView>
  </sheetViews>
  <sheetFormatPr baseColWidth="10" defaultRowHeight="14.4" x14ac:dyDescent="0.3"/>
  <cols>
    <col min="2" max="6" width="18.77734375" customWidth="1"/>
    <col min="8" max="9" width="18.77734375" customWidth="1"/>
    <col min="11" max="15" width="18.77734375" customWidth="1"/>
  </cols>
  <sheetData>
    <row r="1" spans="1:12" x14ac:dyDescent="0.3">
      <c r="A1" t="s">
        <v>302</v>
      </c>
      <c r="J1" s="13" t="s">
        <v>296</v>
      </c>
    </row>
    <row r="4" spans="1:12" x14ac:dyDescent="0.3">
      <c r="B4" s="3" t="s">
        <v>265</v>
      </c>
      <c r="C4" t="s">
        <v>269</v>
      </c>
      <c r="D4" t="s">
        <v>266</v>
      </c>
      <c r="E4" t="s">
        <v>267</v>
      </c>
      <c r="F4" t="s">
        <v>268</v>
      </c>
      <c r="H4" s="3" t="s">
        <v>265</v>
      </c>
      <c r="I4" t="s">
        <v>269</v>
      </c>
      <c r="K4" s="3" t="s">
        <v>265</v>
      </c>
      <c r="L4" t="s">
        <v>267</v>
      </c>
    </row>
    <row r="5" spans="1:12" x14ac:dyDescent="0.3">
      <c r="B5" s="4" t="s">
        <v>253</v>
      </c>
      <c r="C5" s="17">
        <v>8</v>
      </c>
      <c r="D5" s="5">
        <v>50.5</v>
      </c>
      <c r="E5" s="6">
        <v>33600</v>
      </c>
      <c r="F5" s="6">
        <v>4200</v>
      </c>
      <c r="H5" s="4" t="s">
        <v>258</v>
      </c>
      <c r="I5" s="17">
        <v>8</v>
      </c>
      <c r="K5" s="4" t="s">
        <v>258</v>
      </c>
      <c r="L5" s="6">
        <v>29200</v>
      </c>
    </row>
    <row r="6" spans="1:12" x14ac:dyDescent="0.3">
      <c r="B6" s="4" t="s">
        <v>258</v>
      </c>
      <c r="C6" s="17">
        <v>8</v>
      </c>
      <c r="D6" s="5">
        <v>48.125</v>
      </c>
      <c r="E6" s="6">
        <v>29200</v>
      </c>
      <c r="F6" s="6">
        <v>3650</v>
      </c>
      <c r="H6" s="4" t="s">
        <v>253</v>
      </c>
      <c r="I6" s="17">
        <v>8</v>
      </c>
      <c r="K6" s="4" t="s">
        <v>253</v>
      </c>
      <c r="L6" s="6">
        <v>33600</v>
      </c>
    </row>
    <row r="7" spans="1:12" x14ac:dyDescent="0.3">
      <c r="B7" s="4" t="s">
        <v>259</v>
      </c>
      <c r="C7" s="17">
        <v>5</v>
      </c>
      <c r="D7" s="5">
        <v>51.2</v>
      </c>
      <c r="E7" s="6">
        <v>11000</v>
      </c>
      <c r="F7" s="6">
        <v>2200</v>
      </c>
      <c r="H7" s="4" t="s">
        <v>259</v>
      </c>
      <c r="I7" s="17">
        <v>5</v>
      </c>
      <c r="K7" s="4" t="s">
        <v>259</v>
      </c>
      <c r="L7" s="6">
        <v>11000</v>
      </c>
    </row>
    <row r="8" spans="1:12" x14ac:dyDescent="0.3">
      <c r="B8" s="4" t="s">
        <v>255</v>
      </c>
      <c r="C8" s="17">
        <v>25</v>
      </c>
      <c r="D8" s="5">
        <v>47.48</v>
      </c>
      <c r="E8" s="6">
        <v>68750</v>
      </c>
      <c r="F8" s="6">
        <v>2750</v>
      </c>
      <c r="H8" s="4" t="s">
        <v>255</v>
      </c>
      <c r="I8" s="17">
        <v>25</v>
      </c>
      <c r="K8" s="4" t="s">
        <v>255</v>
      </c>
      <c r="L8" s="6">
        <v>68750</v>
      </c>
    </row>
    <row r="9" spans="1:12" x14ac:dyDescent="0.3">
      <c r="B9" s="4" t="s">
        <v>257</v>
      </c>
      <c r="C9" s="17">
        <v>15</v>
      </c>
      <c r="D9" s="5">
        <v>44.733333333333334</v>
      </c>
      <c r="E9" s="6">
        <v>55500</v>
      </c>
      <c r="F9" s="6">
        <v>3700</v>
      </c>
      <c r="H9" s="4" t="s">
        <v>257</v>
      </c>
      <c r="I9" s="17">
        <v>15</v>
      </c>
      <c r="K9" s="4" t="s">
        <v>257</v>
      </c>
      <c r="L9" s="6">
        <v>55500</v>
      </c>
    </row>
    <row r="10" spans="1:12" x14ac:dyDescent="0.3">
      <c r="B10" s="4" t="s">
        <v>256</v>
      </c>
      <c r="C10" s="17">
        <v>12</v>
      </c>
      <c r="D10" s="5">
        <v>50.333333333333336</v>
      </c>
      <c r="E10" s="6">
        <v>46800</v>
      </c>
      <c r="F10" s="6">
        <v>3900</v>
      </c>
      <c r="H10" s="4" t="s">
        <v>256</v>
      </c>
      <c r="I10" s="17">
        <v>12</v>
      </c>
      <c r="K10" s="4" t="s">
        <v>256</v>
      </c>
      <c r="L10" s="6">
        <v>46800</v>
      </c>
    </row>
    <row r="11" spans="1:12" x14ac:dyDescent="0.3">
      <c r="B11" s="4" t="s">
        <v>254</v>
      </c>
      <c r="C11" s="17">
        <v>10</v>
      </c>
      <c r="D11" s="5">
        <v>44.3</v>
      </c>
      <c r="E11" s="6">
        <v>29000</v>
      </c>
      <c r="F11" s="6">
        <v>2900</v>
      </c>
      <c r="H11" s="4" t="s">
        <v>254</v>
      </c>
      <c r="I11" s="17">
        <v>10</v>
      </c>
      <c r="K11" s="4" t="s">
        <v>254</v>
      </c>
      <c r="L11" s="6">
        <v>29000</v>
      </c>
    </row>
    <row r="12" spans="1:12" x14ac:dyDescent="0.3">
      <c r="B12" s="4" t="s">
        <v>301</v>
      </c>
      <c r="C12" s="17">
        <v>14</v>
      </c>
      <c r="D12" s="5">
        <v>56.142857142857146</v>
      </c>
      <c r="E12" s="6">
        <v>36400</v>
      </c>
      <c r="F12" s="6">
        <v>2600</v>
      </c>
      <c r="H12" s="4" t="s">
        <v>301</v>
      </c>
      <c r="I12" s="17">
        <v>14</v>
      </c>
      <c r="K12" s="4" t="s">
        <v>301</v>
      </c>
      <c r="L12" s="6">
        <v>36400</v>
      </c>
    </row>
    <row r="13" spans="1:12" x14ac:dyDescent="0.3">
      <c r="B13" s="4" t="s">
        <v>263</v>
      </c>
      <c r="C13" s="17">
        <v>97</v>
      </c>
      <c r="D13" s="5">
        <v>48.824742268041234</v>
      </c>
      <c r="E13" s="6">
        <v>310250</v>
      </c>
      <c r="F13" s="6">
        <v>3198.4536082474228</v>
      </c>
      <c r="H13" s="4" t="s">
        <v>263</v>
      </c>
      <c r="I13" s="17">
        <v>97</v>
      </c>
      <c r="K13" s="4" t="s">
        <v>263</v>
      </c>
      <c r="L13" s="6">
        <v>310250</v>
      </c>
    </row>
  </sheetData>
  <hyperlinks>
    <hyperlink ref="J1" location="Exercices!A1" display="Retour" xr:uid="{4BD734A5-79DF-4054-93F2-0E933A317E8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F1C5-C7F1-4C6D-B58B-2F2672C7A145}">
  <dimension ref="A1:K14"/>
  <sheetViews>
    <sheetView workbookViewId="0">
      <selection activeCell="J1" sqref="J1"/>
    </sheetView>
  </sheetViews>
  <sheetFormatPr baseColWidth="10" defaultRowHeight="14.4" x14ac:dyDescent="0.3"/>
  <cols>
    <col min="1" max="1" width="22.88671875" customWidth="1"/>
    <col min="2" max="3" width="18.77734375" customWidth="1"/>
    <col min="5" max="6" width="18.77734375" customWidth="1"/>
    <col min="8" max="12" width="18.77734375" customWidth="1"/>
  </cols>
  <sheetData>
    <row r="1" spans="1:11" x14ac:dyDescent="0.3">
      <c r="A1" t="s">
        <v>280</v>
      </c>
      <c r="B1" s="11" t="s">
        <v>281</v>
      </c>
      <c r="J1" s="13" t="s">
        <v>296</v>
      </c>
    </row>
    <row r="2" spans="1:11" x14ac:dyDescent="0.3">
      <c r="B2" s="11" t="s">
        <v>282</v>
      </c>
      <c r="J2" s="13"/>
    </row>
    <row r="3" spans="1:11" x14ac:dyDescent="0.3">
      <c r="B3" s="11" t="s">
        <v>283</v>
      </c>
      <c r="J3" s="13"/>
    </row>
    <row r="6" spans="1:11" x14ac:dyDescent="0.3">
      <c r="B6" s="3" t="s">
        <v>265</v>
      </c>
      <c r="C6" t="s">
        <v>269</v>
      </c>
      <c r="E6" s="3" t="s">
        <v>265</v>
      </c>
      <c r="F6" t="s">
        <v>269</v>
      </c>
      <c r="H6" s="3" t="s">
        <v>268</v>
      </c>
      <c r="I6" s="3" t="s">
        <v>297</v>
      </c>
    </row>
    <row r="7" spans="1:11" x14ac:dyDescent="0.3">
      <c r="B7" s="4" t="s">
        <v>61</v>
      </c>
      <c r="C7" s="17">
        <v>14</v>
      </c>
      <c r="E7" s="4" t="s">
        <v>286</v>
      </c>
      <c r="F7" s="17">
        <v>61</v>
      </c>
      <c r="H7" s="3" t="s">
        <v>265</v>
      </c>
      <c r="I7" t="s">
        <v>61</v>
      </c>
      <c r="J7" t="s">
        <v>2</v>
      </c>
      <c r="K7" t="s">
        <v>263</v>
      </c>
    </row>
    <row r="8" spans="1:11" x14ac:dyDescent="0.3">
      <c r="B8" s="4" t="s">
        <v>2</v>
      </c>
      <c r="C8" s="17">
        <v>83</v>
      </c>
      <c r="E8" s="4" t="s">
        <v>287</v>
      </c>
      <c r="F8" s="17">
        <v>23</v>
      </c>
      <c r="H8" s="4" t="s">
        <v>289</v>
      </c>
      <c r="I8" s="12">
        <v>3150</v>
      </c>
      <c r="J8" s="12">
        <v>-3700</v>
      </c>
      <c r="K8" s="12">
        <v>866.66666666666663</v>
      </c>
    </row>
    <row r="9" spans="1:11" x14ac:dyDescent="0.3">
      <c r="B9" s="4" t="s">
        <v>263</v>
      </c>
      <c r="C9" s="17">
        <v>97</v>
      </c>
      <c r="E9" s="4" t="s">
        <v>288</v>
      </c>
      <c r="F9" s="17">
        <v>13</v>
      </c>
      <c r="H9" s="4" t="s">
        <v>290</v>
      </c>
      <c r="I9" s="12">
        <v>3700</v>
      </c>
      <c r="J9" s="12">
        <v>-3175</v>
      </c>
      <c r="K9" s="12">
        <v>-2550</v>
      </c>
    </row>
    <row r="10" spans="1:11" x14ac:dyDescent="0.3">
      <c r="E10" s="4" t="s">
        <v>263</v>
      </c>
      <c r="F10" s="17">
        <v>97</v>
      </c>
      <c r="H10" s="4" t="s">
        <v>291</v>
      </c>
      <c r="I10" s="12">
        <v>3500</v>
      </c>
      <c r="J10" s="12">
        <v>-3083.8709677419356</v>
      </c>
      <c r="K10" s="12">
        <v>-2331.4285714285716</v>
      </c>
    </row>
    <row r="11" spans="1:11" x14ac:dyDescent="0.3">
      <c r="H11" s="4" t="s">
        <v>292</v>
      </c>
      <c r="I11" s="12">
        <v>3430</v>
      </c>
      <c r="J11" s="12">
        <v>-3310.344827586207</v>
      </c>
      <c r="K11" s="12">
        <v>-2319.1176470588234</v>
      </c>
    </row>
    <row r="12" spans="1:11" x14ac:dyDescent="0.3">
      <c r="H12" s="4" t="s">
        <v>293</v>
      </c>
      <c r="I12" s="12">
        <v>3150</v>
      </c>
      <c r="J12" s="12">
        <v>-3055</v>
      </c>
      <c r="K12" s="12">
        <v>-2020.8333333333333</v>
      </c>
    </row>
    <row r="13" spans="1:11" x14ac:dyDescent="0.3">
      <c r="H13" s="4" t="s">
        <v>294</v>
      </c>
      <c r="I13" s="12"/>
      <c r="J13" s="12">
        <v>-2600</v>
      </c>
      <c r="K13" s="12">
        <v>-2600</v>
      </c>
    </row>
    <row r="14" spans="1:11" x14ac:dyDescent="0.3">
      <c r="H14" s="4" t="s">
        <v>263</v>
      </c>
      <c r="I14" s="12">
        <v>3389.2857142857142</v>
      </c>
      <c r="J14" s="12">
        <v>-3166.265060240964</v>
      </c>
      <c r="K14" s="12">
        <v>-2220.103092783505</v>
      </c>
    </row>
  </sheetData>
  <hyperlinks>
    <hyperlink ref="J1" location="Exercices!A1" display="Retour" xr:uid="{810FCDD7-EE3C-4D10-9979-14B3B8AC17C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F41E-0EC3-4B5C-BD88-C5FF7AADE6D1}">
  <dimension ref="A1:J45"/>
  <sheetViews>
    <sheetView workbookViewId="0">
      <selection activeCell="J1" sqref="J1"/>
    </sheetView>
  </sheetViews>
  <sheetFormatPr baseColWidth="10" defaultRowHeight="14.4" x14ac:dyDescent="0.3"/>
  <cols>
    <col min="2" max="2" width="19.5546875" bestFit="1" customWidth="1"/>
    <col min="3" max="3" width="30" bestFit="1" customWidth="1"/>
    <col min="5" max="5" width="16.5546875" customWidth="1"/>
    <col min="6" max="6" width="15.6640625" customWidth="1"/>
  </cols>
  <sheetData>
    <row r="1" spans="1:10" x14ac:dyDescent="0.3">
      <c r="A1" t="s">
        <v>314</v>
      </c>
      <c r="J1" s="13" t="s">
        <v>296</v>
      </c>
    </row>
    <row r="2" spans="1:10" x14ac:dyDescent="0.3">
      <c r="A2" t="s">
        <v>315</v>
      </c>
      <c r="J2" s="13"/>
    </row>
    <row r="3" spans="1:10" x14ac:dyDescent="0.3">
      <c r="J3" s="13"/>
    </row>
    <row r="4" spans="1:10" x14ac:dyDescent="0.3">
      <c r="J4" s="13"/>
    </row>
    <row r="5" spans="1:10" x14ac:dyDescent="0.3">
      <c r="B5" t="s">
        <v>306</v>
      </c>
      <c r="F5" t="s">
        <v>310</v>
      </c>
    </row>
    <row r="7" spans="1:10" x14ac:dyDescent="0.3">
      <c r="B7" t="s">
        <v>311</v>
      </c>
      <c r="F7" t="s">
        <v>308</v>
      </c>
    </row>
    <row r="8" spans="1:10" x14ac:dyDescent="0.3">
      <c r="B8" t="s">
        <v>324</v>
      </c>
    </row>
    <row r="9" spans="1:10" x14ac:dyDescent="0.3">
      <c r="G9" s="2" t="s">
        <v>309</v>
      </c>
      <c r="H9">
        <f>COUNTA(_xlfn.ANCHORARRAY(F17))</f>
        <v>29</v>
      </c>
    </row>
    <row r="11" spans="1:10" x14ac:dyDescent="0.3">
      <c r="G11" s="2" t="s">
        <v>316</v>
      </c>
      <c r="H11" s="18" t="s">
        <v>61</v>
      </c>
      <c r="I11" s="18">
        <f>SUM(G17:G45)</f>
        <v>9</v>
      </c>
    </row>
    <row r="12" spans="1:10" x14ac:dyDescent="0.3">
      <c r="H12" s="18" t="s">
        <v>2</v>
      </c>
      <c r="I12" s="18">
        <f>SUM(H17:H45)</f>
        <v>27</v>
      </c>
    </row>
    <row r="14" spans="1:10" x14ac:dyDescent="0.3">
      <c r="G14" t="s">
        <v>307</v>
      </c>
    </row>
    <row r="16" spans="1:10" x14ac:dyDescent="0.3">
      <c r="G16" s="18" t="s">
        <v>61</v>
      </c>
      <c r="H16" s="18" t="s">
        <v>2</v>
      </c>
    </row>
    <row r="17" spans="2:8" x14ac:dyDescent="0.3">
      <c r="F17" t="str" cm="1">
        <f t="array" ref="F17:F45">_xlfn._xlws.SORT(_xlfn.UNIQUE(Solution_BDD_Complète[Pays d''origine]))</f>
        <v>Abidjan</v>
      </c>
      <c r="G17">
        <f>IF(COUNTIFS(Solution_BDD_Complète[Pays d''origine],F17,Solution_BDD_Complète[Sexe],$G$16)&lt;&gt;0,1,0)</f>
        <v>0</v>
      </c>
      <c r="H17">
        <f>IF(COUNTIFS(Solution_BDD_Complète[Pays d''origine],F17,Solution_BDD_Complète[Sexe],$H$16)&lt;&gt;0,1,0)</f>
        <v>1</v>
      </c>
    </row>
    <row r="18" spans="2:8" x14ac:dyDescent="0.3">
      <c r="F18" t="str">
        <v>Algérie</v>
      </c>
      <c r="G18">
        <f>IF(COUNTIFS(Solution_BDD_Complète[Pays d''origine],F18,Solution_BDD_Complète[Sexe],$G$16)&lt;&gt;0,1,0)</f>
        <v>1</v>
      </c>
      <c r="H18">
        <f>IF(COUNTIFS(Solution_BDD_Complète[Pays d''origine],F18,Solution_BDD_Complète[Sexe],$H$16)&lt;&gt;0,1,0)</f>
        <v>1</v>
      </c>
    </row>
    <row r="19" spans="2:8" x14ac:dyDescent="0.3">
      <c r="F19" t="str">
        <v>Angola</v>
      </c>
      <c r="G19">
        <f>IF(COUNTIFS(Solution_BDD_Complète[Pays d''origine],F19,Solution_BDD_Complète[Sexe],$G$16)&lt;&gt;0,1,0)</f>
        <v>1</v>
      </c>
      <c r="H19">
        <f>IF(COUNTIFS(Solution_BDD_Complète[Pays d''origine],F19,Solution_BDD_Complète[Sexe],$H$16)&lt;&gt;0,1,0)</f>
        <v>1</v>
      </c>
    </row>
    <row r="20" spans="2:8" x14ac:dyDescent="0.3">
      <c r="F20" t="str">
        <v>Armenie</v>
      </c>
      <c r="G20">
        <f>IF(COUNTIFS(Solution_BDD_Complète[Pays d''origine],F20,Solution_BDD_Complète[Sexe],$G$16)&lt;&gt;0,1,0)</f>
        <v>0</v>
      </c>
      <c r="H20">
        <f>IF(COUNTIFS(Solution_BDD_Complète[Pays d''origine],F20,Solution_BDD_Complète[Sexe],$H$16)&lt;&gt;0,1,0)</f>
        <v>1</v>
      </c>
    </row>
    <row r="21" spans="2:8" x14ac:dyDescent="0.3">
      <c r="F21" t="str">
        <v>Bangladesh</v>
      </c>
      <c r="G21">
        <f>IF(COUNTIFS(Solution_BDD_Complète[Pays d''origine],F21,Solution_BDD_Complète[Sexe],$G$16)&lt;&gt;0,1,0)</f>
        <v>0</v>
      </c>
      <c r="H21">
        <f>IF(COUNTIFS(Solution_BDD_Complète[Pays d''origine],F21,Solution_BDD_Complète[Sexe],$H$16)&lt;&gt;0,1,0)</f>
        <v>1</v>
      </c>
    </row>
    <row r="22" spans="2:8" x14ac:dyDescent="0.3">
      <c r="F22" t="str">
        <v>Belgique</v>
      </c>
      <c r="G22">
        <f>IF(COUNTIFS(Solution_BDD_Complète[Pays d''origine],F22,Solution_BDD_Complète[Sexe],$G$16)&lt;&gt;0,1,0)</f>
        <v>0</v>
      </c>
      <c r="H22">
        <f>IF(COUNTIFS(Solution_BDD_Complète[Pays d''origine],F22,Solution_BDD_Complète[Sexe],$H$16)&lt;&gt;0,1,0)</f>
        <v>1</v>
      </c>
    </row>
    <row r="23" spans="2:8" x14ac:dyDescent="0.3">
      <c r="F23" t="str">
        <v>Brésil</v>
      </c>
      <c r="G23">
        <f>IF(COUNTIFS(Solution_BDD_Complète[Pays d''origine],F23,Solution_BDD_Complète[Sexe],$G$16)&lt;&gt;0,1,0)</f>
        <v>1</v>
      </c>
      <c r="H23">
        <f>IF(COUNTIFS(Solution_BDD_Complète[Pays d''origine],F23,Solution_BDD_Complète[Sexe],$H$16)&lt;&gt;0,1,0)</f>
        <v>1</v>
      </c>
    </row>
    <row r="24" spans="2:8" x14ac:dyDescent="0.3">
      <c r="F24" t="str">
        <v>Cameroun</v>
      </c>
      <c r="G24">
        <f>IF(COUNTIFS(Solution_BDD_Complète[Pays d''origine],F24,Solution_BDD_Complète[Sexe],$G$16)&lt;&gt;0,1,0)</f>
        <v>1</v>
      </c>
      <c r="H24">
        <f>IF(COUNTIFS(Solution_BDD_Complète[Pays d''origine],F24,Solution_BDD_Complète[Sexe],$H$16)&lt;&gt;0,1,0)</f>
        <v>1</v>
      </c>
    </row>
    <row r="25" spans="2:8" x14ac:dyDescent="0.3">
      <c r="B25" s="3" t="s">
        <v>305</v>
      </c>
      <c r="C25" t="s">
        <v>304</v>
      </c>
      <c r="F25" t="str">
        <v>Chine</v>
      </c>
      <c r="G25">
        <f>IF(COUNTIFS(Solution_BDD_Complète[Pays d''origine],F25,Solution_BDD_Complète[Sexe],$G$16)&lt;&gt;0,1,0)</f>
        <v>0</v>
      </c>
      <c r="H25">
        <f>IF(COUNTIFS(Solution_BDD_Complète[Pays d''origine],F25,Solution_BDD_Complète[Sexe],$H$16)&lt;&gt;0,1,0)</f>
        <v>1</v>
      </c>
    </row>
    <row r="26" spans="2:8" x14ac:dyDescent="0.3">
      <c r="B26" s="4" t="s">
        <v>61</v>
      </c>
      <c r="C26" s="17">
        <v>9</v>
      </c>
      <c r="F26" t="str">
        <v>Colombie</v>
      </c>
      <c r="G26">
        <f>IF(COUNTIFS(Solution_BDD_Complète[Pays d''origine],F26,Solution_BDD_Complète[Sexe],$G$16)&lt;&gt;0,1,0)</f>
        <v>0</v>
      </c>
      <c r="H26">
        <f>IF(COUNTIFS(Solution_BDD_Complète[Pays d''origine],F26,Solution_BDD_Complète[Sexe],$H$16)&lt;&gt;0,1,0)</f>
        <v>1</v>
      </c>
    </row>
    <row r="27" spans="2:8" x14ac:dyDescent="0.3">
      <c r="B27" s="4" t="s">
        <v>2</v>
      </c>
      <c r="C27" s="17">
        <v>27</v>
      </c>
      <c r="F27" t="str">
        <v>Congo</v>
      </c>
      <c r="G27">
        <f>IF(COUNTIFS(Solution_BDD_Complète[Pays d''origine],F27,Solution_BDD_Complète[Sexe],$G$16)&lt;&gt;0,1,0)</f>
        <v>1</v>
      </c>
      <c r="H27">
        <f>IF(COUNTIFS(Solution_BDD_Complète[Pays d''origine],F27,Solution_BDD_Complète[Sexe],$H$16)&lt;&gt;0,1,0)</f>
        <v>1</v>
      </c>
    </row>
    <row r="28" spans="2:8" x14ac:dyDescent="0.3">
      <c r="B28" s="4" t="s">
        <v>263</v>
      </c>
      <c r="C28" s="17">
        <v>29</v>
      </c>
      <c r="F28" t="str">
        <v>Corée</v>
      </c>
      <c r="G28">
        <f>IF(COUNTIFS(Solution_BDD_Complète[Pays d''origine],F28,Solution_BDD_Complète[Sexe],$G$16)&lt;&gt;0,1,0)</f>
        <v>1</v>
      </c>
      <c r="H28">
        <f>IF(COUNTIFS(Solution_BDD_Complète[Pays d''origine],F28,Solution_BDD_Complète[Sexe],$H$16)&lt;&gt;0,1,0)</f>
        <v>0</v>
      </c>
    </row>
    <row r="29" spans="2:8" x14ac:dyDescent="0.3">
      <c r="F29" t="str">
        <v>Côte d'Ivoire</v>
      </c>
      <c r="G29">
        <f>IF(COUNTIFS(Solution_BDD_Complète[Pays d''origine],F29,Solution_BDD_Complète[Sexe],$G$16)&lt;&gt;0,1,0)</f>
        <v>0</v>
      </c>
      <c r="H29">
        <f>IF(COUNTIFS(Solution_BDD_Complète[Pays d''origine],F29,Solution_BDD_Complète[Sexe],$H$16)&lt;&gt;0,1,0)</f>
        <v>1</v>
      </c>
    </row>
    <row r="30" spans="2:8" x14ac:dyDescent="0.3">
      <c r="F30" t="str">
        <v>Cuba</v>
      </c>
      <c r="G30">
        <f>IF(COUNTIFS(Solution_BDD_Complète[Pays d''origine],F30,Solution_BDD_Complète[Sexe],$G$16)&lt;&gt;0,1,0)</f>
        <v>0</v>
      </c>
      <c r="H30">
        <f>IF(COUNTIFS(Solution_BDD_Complète[Pays d''origine],F30,Solution_BDD_Complète[Sexe],$H$16)&lt;&gt;0,1,0)</f>
        <v>1</v>
      </c>
    </row>
    <row r="31" spans="2:8" x14ac:dyDescent="0.3">
      <c r="F31" t="str">
        <v>Equateur</v>
      </c>
      <c r="G31">
        <f>IF(COUNTIFS(Solution_BDD_Complète[Pays d''origine],F31,Solution_BDD_Complète[Sexe],$G$16)&lt;&gt;0,1,0)</f>
        <v>0</v>
      </c>
      <c r="H31">
        <f>IF(COUNTIFS(Solution_BDD_Complète[Pays d''origine],F31,Solution_BDD_Complète[Sexe],$H$16)&lt;&gt;0,1,0)</f>
        <v>1</v>
      </c>
    </row>
    <row r="32" spans="2:8" x14ac:dyDescent="0.3">
      <c r="F32" t="str">
        <v>France</v>
      </c>
      <c r="G32">
        <f>IF(COUNTIFS(Solution_BDD_Complète[Pays d''origine],F32,Solution_BDD_Complète[Sexe],$G$16)&lt;&gt;0,1,0)</f>
        <v>1</v>
      </c>
      <c r="H32">
        <f>IF(COUNTIFS(Solution_BDD_Complète[Pays d''origine],F32,Solution_BDD_Complète[Sexe],$H$16)&lt;&gt;0,1,0)</f>
        <v>1</v>
      </c>
    </row>
    <row r="33" spans="6:8" x14ac:dyDescent="0.3">
      <c r="F33" t="str">
        <v>Géorgie</v>
      </c>
      <c r="G33">
        <f>IF(COUNTIFS(Solution_BDD_Complète[Pays d''origine],F33,Solution_BDD_Complète[Sexe],$G$16)&lt;&gt;0,1,0)</f>
        <v>1</v>
      </c>
      <c r="H33">
        <f>IF(COUNTIFS(Solution_BDD_Complète[Pays d''origine],F33,Solution_BDD_Complète[Sexe],$H$16)&lt;&gt;0,1,0)</f>
        <v>0</v>
      </c>
    </row>
    <row r="34" spans="6:8" x14ac:dyDescent="0.3">
      <c r="F34" t="str">
        <v>Guinée</v>
      </c>
      <c r="G34">
        <f>IF(COUNTIFS(Solution_BDD_Complète[Pays d''origine],F34,Solution_BDD_Complète[Sexe],$G$16)&lt;&gt;0,1,0)</f>
        <v>0</v>
      </c>
      <c r="H34">
        <f>IF(COUNTIFS(Solution_BDD_Complète[Pays d''origine],F34,Solution_BDD_Complète[Sexe],$H$16)&lt;&gt;0,1,0)</f>
        <v>1</v>
      </c>
    </row>
    <row r="35" spans="6:8" x14ac:dyDescent="0.3">
      <c r="F35" t="str">
        <v>Guinée conakry</v>
      </c>
      <c r="G35">
        <f>IF(COUNTIFS(Solution_BDD_Complète[Pays d''origine],F35,Solution_BDD_Complète[Sexe],$G$16)&lt;&gt;0,1,0)</f>
        <v>0</v>
      </c>
      <c r="H35">
        <f>IF(COUNTIFS(Solution_BDD_Complète[Pays d''origine],F35,Solution_BDD_Complète[Sexe],$H$16)&lt;&gt;0,1,0)</f>
        <v>1</v>
      </c>
    </row>
    <row r="36" spans="6:8" x14ac:dyDescent="0.3">
      <c r="F36" t="str">
        <v>Maroc</v>
      </c>
      <c r="G36">
        <f>IF(COUNTIFS(Solution_BDD_Complète[Pays d''origine],F36,Solution_BDD_Complète[Sexe],$G$16)&lt;&gt;0,1,0)</f>
        <v>0</v>
      </c>
      <c r="H36">
        <f>IF(COUNTIFS(Solution_BDD_Complète[Pays d''origine],F36,Solution_BDD_Complète[Sexe],$H$16)&lt;&gt;0,1,0)</f>
        <v>1</v>
      </c>
    </row>
    <row r="37" spans="6:8" x14ac:dyDescent="0.3">
      <c r="F37" t="str">
        <v>Nigeria</v>
      </c>
      <c r="G37">
        <f>IF(COUNTIFS(Solution_BDD_Complète[Pays d''origine],F37,Solution_BDD_Complète[Sexe],$G$16)&lt;&gt;0,1,0)</f>
        <v>0</v>
      </c>
      <c r="H37">
        <f>IF(COUNTIFS(Solution_BDD_Complète[Pays d''origine],F37,Solution_BDD_Complète[Sexe],$H$16)&lt;&gt;0,1,0)</f>
        <v>1</v>
      </c>
    </row>
    <row r="38" spans="6:8" x14ac:dyDescent="0.3">
      <c r="F38" t="str">
        <v>Rwanda</v>
      </c>
      <c r="G38">
        <f>IF(COUNTIFS(Solution_BDD_Complète[Pays d''origine],F38,Solution_BDD_Complète[Sexe],$G$16)&lt;&gt;0,1,0)</f>
        <v>0</v>
      </c>
      <c r="H38">
        <f>IF(COUNTIFS(Solution_BDD_Complète[Pays d''origine],F38,Solution_BDD_Complète[Sexe],$H$16)&lt;&gt;0,1,0)</f>
        <v>1</v>
      </c>
    </row>
    <row r="39" spans="6:8" x14ac:dyDescent="0.3">
      <c r="F39" t="str">
        <v>Sénégal</v>
      </c>
      <c r="G39">
        <f>IF(COUNTIFS(Solution_BDD_Complète[Pays d''origine],F39,Solution_BDD_Complète[Sexe],$G$16)&lt;&gt;0,1,0)</f>
        <v>1</v>
      </c>
      <c r="H39">
        <f>IF(COUNTIFS(Solution_BDD_Complète[Pays d''origine],F39,Solution_BDD_Complète[Sexe],$H$16)&lt;&gt;0,1,0)</f>
        <v>1</v>
      </c>
    </row>
    <row r="40" spans="6:8" x14ac:dyDescent="0.3">
      <c r="F40" t="str">
        <v>Suisse</v>
      </c>
      <c r="G40">
        <f>IF(COUNTIFS(Solution_BDD_Complète[Pays d''origine],F40,Solution_BDD_Complète[Sexe],$G$16)&lt;&gt;0,1,0)</f>
        <v>0</v>
      </c>
      <c r="H40">
        <f>IF(COUNTIFS(Solution_BDD_Complète[Pays d''origine],F40,Solution_BDD_Complète[Sexe],$H$16)&lt;&gt;0,1,0)</f>
        <v>1</v>
      </c>
    </row>
    <row r="41" spans="6:8" x14ac:dyDescent="0.3">
      <c r="F41" t="str">
        <v>Syrie</v>
      </c>
      <c r="G41">
        <f>IF(COUNTIFS(Solution_BDD_Complète[Pays d''origine],F41,Solution_BDD_Complète[Sexe],$G$16)&lt;&gt;0,1,0)</f>
        <v>0</v>
      </c>
      <c r="H41">
        <f>IF(COUNTIFS(Solution_BDD_Complète[Pays d''origine],F41,Solution_BDD_Complète[Sexe],$H$16)&lt;&gt;0,1,0)</f>
        <v>1</v>
      </c>
    </row>
    <row r="42" spans="6:8" x14ac:dyDescent="0.3">
      <c r="F42" t="str">
        <v>Togo</v>
      </c>
      <c r="G42">
        <f>IF(COUNTIFS(Solution_BDD_Complète[Pays d''origine],F42,Solution_BDD_Complète[Sexe],$G$16)&lt;&gt;0,1,0)</f>
        <v>0</v>
      </c>
      <c r="H42">
        <f>IF(COUNTIFS(Solution_BDD_Complète[Pays d''origine],F42,Solution_BDD_Complète[Sexe],$H$16)&lt;&gt;0,1,0)</f>
        <v>1</v>
      </c>
    </row>
    <row r="43" spans="6:8" x14ac:dyDescent="0.3">
      <c r="F43" t="str">
        <v>Turquie</v>
      </c>
      <c r="G43">
        <f>IF(COUNTIFS(Solution_BDD_Complète[Pays d''origine],F43,Solution_BDD_Complète[Sexe],$G$16)&lt;&gt;0,1,0)</f>
        <v>0</v>
      </c>
      <c r="H43">
        <f>IF(COUNTIFS(Solution_BDD_Complète[Pays d''origine],F43,Solution_BDD_Complète[Sexe],$H$16)&lt;&gt;0,1,0)</f>
        <v>1</v>
      </c>
    </row>
    <row r="44" spans="6:8" x14ac:dyDescent="0.3">
      <c r="F44" t="str">
        <v>Ukraine</v>
      </c>
      <c r="G44">
        <f>IF(COUNTIFS(Solution_BDD_Complète[Pays d''origine],F44,Solution_BDD_Complète[Sexe],$G$16)&lt;&gt;0,1,0)</f>
        <v>0</v>
      </c>
      <c r="H44">
        <f>IF(COUNTIFS(Solution_BDD_Complète[Pays d''origine],F44,Solution_BDD_Complète[Sexe],$H$16)&lt;&gt;0,1,0)</f>
        <v>1</v>
      </c>
    </row>
    <row r="45" spans="6:8" x14ac:dyDescent="0.3">
      <c r="F45" t="str">
        <v>Yougoslavie</v>
      </c>
      <c r="G45">
        <f>IF(COUNTIFS(Solution_BDD_Complète[Pays d''origine],F45,Solution_BDD_Complète[Sexe],$G$16)&lt;&gt;0,1,0)</f>
        <v>0</v>
      </c>
      <c r="H45">
        <f>IF(COUNTIFS(Solution_BDD_Complète[Pays d''origine],F45,Solution_BDD_Complète[Sexe],$H$16)&lt;&gt;0,1,0)</f>
        <v>1</v>
      </c>
    </row>
  </sheetData>
  <hyperlinks>
    <hyperlink ref="J1" location="Exercices!A1" display="Retour" xr:uid="{FDF0FDB3-C041-4564-819C-8E83EA851278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1DF8-C9D9-456E-996B-F9703E8378BC}">
  <dimension ref="P1"/>
  <sheetViews>
    <sheetView workbookViewId="0"/>
  </sheetViews>
  <sheetFormatPr baseColWidth="10" defaultRowHeight="14.4" x14ac:dyDescent="0.3"/>
  <sheetData>
    <row r="1" spans="16:16" x14ac:dyDescent="0.3">
      <c r="P1" s="13" t="s">
        <v>296</v>
      </c>
    </row>
  </sheetData>
  <hyperlinks>
    <hyperlink ref="P1" location="Exercices!A1" display="Retour" xr:uid="{1C27A535-0689-4F68-893F-551D74C8E56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C4C8-A402-4431-A14C-E29D3EEF04BA}">
  <dimension ref="B1:Z7"/>
  <sheetViews>
    <sheetView showGridLines="0" workbookViewId="0">
      <selection activeCell="Z2" sqref="Z2"/>
    </sheetView>
  </sheetViews>
  <sheetFormatPr baseColWidth="10" defaultRowHeight="14.4" x14ac:dyDescent="0.3"/>
  <cols>
    <col min="1" max="1" width="4.109375" style="7" customWidth="1"/>
    <col min="2" max="3" width="18.33203125" style="7" customWidth="1"/>
    <col min="4" max="4" width="3.44140625" style="7" customWidth="1"/>
    <col min="5" max="5" width="2.77734375" style="7" customWidth="1"/>
    <col min="6" max="7" width="11.5546875" style="7"/>
    <col min="8" max="10" width="2.77734375" style="7" customWidth="1"/>
    <col min="11" max="12" width="11.5546875" style="7"/>
    <col min="13" max="13" width="2.77734375" style="7" customWidth="1"/>
    <col min="14" max="15" width="1.77734375" style="7" customWidth="1"/>
    <col min="16" max="16" width="2.77734375" style="7" customWidth="1"/>
    <col min="17" max="18" width="11.5546875" style="7"/>
    <col min="19" max="21" width="2.77734375" style="7" customWidth="1"/>
    <col min="22" max="23" width="11.5546875" style="7"/>
    <col min="24" max="24" width="3.77734375" style="7" customWidth="1"/>
    <col min="25" max="16384" width="11.5546875" style="7"/>
  </cols>
  <sheetData>
    <row r="1" spans="2:26" ht="10.050000000000001" customHeight="1" thickBot="1" x14ac:dyDescent="0.35">
      <c r="E1"/>
      <c r="F1"/>
      <c r="G1"/>
      <c r="H1"/>
      <c r="J1"/>
      <c r="K1"/>
      <c r="L1"/>
      <c r="M1"/>
      <c r="P1"/>
      <c r="Q1"/>
      <c r="R1"/>
      <c r="S1"/>
      <c r="U1"/>
      <c r="V1"/>
      <c r="W1"/>
      <c r="X1"/>
    </row>
    <row r="2" spans="2:26" ht="34.950000000000003" customHeight="1" thickTop="1" thickBot="1" x14ac:dyDescent="0.35">
      <c r="B2" s="15" t="str">
        <f ca="1">"Rapport | "&amp;YEAR(TODAY())</f>
        <v>Rapport | 2024</v>
      </c>
      <c r="C2" s="16"/>
      <c r="E2"/>
      <c r="F2" s="8" t="s">
        <v>269</v>
      </c>
      <c r="G2" s="9">
        <f>GETPIVOTDATA("Nombre d'employés",TCD2_Solution!$B$4)</f>
        <v>97</v>
      </c>
      <c r="H2"/>
      <c r="J2"/>
      <c r="K2" s="8" t="s">
        <v>276</v>
      </c>
      <c r="L2" s="9">
        <f>IF(ISERROR(GETPIVOTDATA("Nom",TCD3_Solution!$B$6,"Sexe","f")),"",GETPIVOTDATA("Nom",TCD3_Solution!$B$6,"Sexe","f"))</f>
        <v>14</v>
      </c>
      <c r="M2"/>
      <c r="P2"/>
      <c r="Q2" s="8" t="s">
        <v>277</v>
      </c>
      <c r="R2" s="9">
        <f>IF(ISERROR(GETPIVOTDATA("Nom",TCD3_Solution!$B$6,"Sexe","m")),"",GETPIVOTDATA("Nom",TCD3_Solution!$B$6,"Sexe","m"))</f>
        <v>83</v>
      </c>
      <c r="S2"/>
      <c r="U2"/>
      <c r="V2" s="8" t="s">
        <v>267</v>
      </c>
      <c r="W2" s="10">
        <f>GETPIVOTDATA("Masse salariale",TCD2_Solution!$B$4)</f>
        <v>310250</v>
      </c>
      <c r="X2"/>
      <c r="Z2" s="14" t="s">
        <v>296</v>
      </c>
    </row>
    <row r="3" spans="2:26" ht="10.050000000000001" customHeight="1" thickTop="1" x14ac:dyDescent="0.3">
      <c r="E3"/>
      <c r="F3"/>
      <c r="G3"/>
      <c r="H3"/>
      <c r="J3"/>
      <c r="K3"/>
      <c r="L3"/>
      <c r="M3"/>
      <c r="P3"/>
      <c r="Q3"/>
      <c r="R3"/>
      <c r="S3"/>
      <c r="U3"/>
      <c r="V3"/>
      <c r="W3"/>
      <c r="X3"/>
    </row>
    <row r="4" spans="2:26" ht="14.4" customHeight="1" x14ac:dyDescent="0.3"/>
    <row r="5" spans="2:26" ht="14.4" customHeight="1" x14ac:dyDescent="0.3"/>
    <row r="6" spans="2:26" ht="14.4" customHeight="1" x14ac:dyDescent="0.3">
      <c r="G6" s="31"/>
    </row>
    <row r="7" spans="2:26" ht="14.4" customHeight="1" x14ac:dyDescent="0.3"/>
  </sheetData>
  <mergeCells count="1">
    <mergeCell ref="B2:C2"/>
  </mergeCells>
  <hyperlinks>
    <hyperlink ref="Z2" location="Exercices!A1" display="Retour" xr:uid="{44C9AFB0-6D44-4CD3-B128-D771C9A007AB}"/>
  </hyperlink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E241990-D30A-4D1A-874B-F1AA56D5037F}">
  <ds:schemaRefs/>
</ds:datastoreItem>
</file>

<file path=customXml/itemProps2.xml><?xml version="1.0" encoding="utf-8"?>
<ds:datastoreItem xmlns:ds="http://schemas.openxmlformats.org/officeDocument/2006/customXml" ds:itemID="{3D4E46BF-AD52-4B26-9C02-97C34877B97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85E2233-5CDE-422B-97C2-1DAF7BF862A2}">
  <ds:schemaRefs/>
</ds:datastoreItem>
</file>

<file path=customXml/itemProps4.xml><?xml version="1.0" encoding="utf-8"?>
<ds:datastoreItem xmlns:ds="http://schemas.openxmlformats.org/officeDocument/2006/customXml" ds:itemID="{14D32822-B6F5-4CF6-815A-575B6D313FB7}">
  <ds:schemaRefs/>
</ds:datastoreItem>
</file>

<file path=customXml/itemProps5.xml><?xml version="1.0" encoding="utf-8"?>
<ds:datastoreItem xmlns:ds="http://schemas.openxmlformats.org/officeDocument/2006/customXml" ds:itemID="{D8C21A39-12CB-461E-8B3F-8612B2B6AF8E}">
  <ds:schemaRefs/>
</ds:datastoreItem>
</file>

<file path=customXml/itemProps6.xml><?xml version="1.0" encoding="utf-8"?>
<ds:datastoreItem xmlns:ds="http://schemas.openxmlformats.org/officeDocument/2006/customXml" ds:itemID="{9A56B4F4-79AE-44B0-9E4A-4F3124FE16DB}">
  <ds:schemaRefs/>
</ds:datastoreItem>
</file>

<file path=customXml/itemProps7.xml><?xml version="1.0" encoding="utf-8"?>
<ds:datastoreItem xmlns:ds="http://schemas.openxmlformats.org/officeDocument/2006/customXml" ds:itemID="{4B167F8D-F032-4AD3-9EBE-E16B39A5C963}">
  <ds:schemaRefs/>
</ds:datastoreItem>
</file>

<file path=customXml/itemProps8.xml><?xml version="1.0" encoding="utf-8"?>
<ds:datastoreItem xmlns:ds="http://schemas.openxmlformats.org/officeDocument/2006/customXml" ds:itemID="{FABAEC0D-B52E-466F-A0AB-DF2E74CECF33}">
  <ds:schemaRefs/>
</ds:datastoreItem>
</file>

<file path=customXml/itemProps9.xml><?xml version="1.0" encoding="utf-8"?>
<ds:datastoreItem xmlns:ds="http://schemas.openxmlformats.org/officeDocument/2006/customXml" ds:itemID="{860FF554-4245-4503-8E77-8075063E0E4E}">
  <ds:schemaRefs/>
</ds:datastoreItem>
</file>

<file path=customXml/itemProps10.xml><?xml version="1.0" encoding="utf-8"?>
<ds:datastoreItem xmlns:ds="http://schemas.openxmlformats.org/officeDocument/2006/customXml" ds:itemID="{5A2C5057-A1D5-4215-AA5C-2E21EEA77F18}">
  <ds:schemaRefs/>
</ds:datastoreItem>
</file>

<file path=customXml/itemProps11.xml><?xml version="1.0" encoding="utf-8"?>
<ds:datastoreItem xmlns:ds="http://schemas.openxmlformats.org/officeDocument/2006/customXml" ds:itemID="{F5B4D382-B235-4D7E-94E3-6D4059B461FA}">
  <ds:schemaRefs/>
</ds:datastoreItem>
</file>

<file path=customXml/itemProps12.xml><?xml version="1.0" encoding="utf-8"?>
<ds:datastoreItem xmlns:ds="http://schemas.openxmlformats.org/officeDocument/2006/customXml" ds:itemID="{F2FEAE2E-0575-400D-8961-89E9DDE19ADB}">
  <ds:schemaRefs/>
</ds:datastoreItem>
</file>

<file path=customXml/itemProps13.xml><?xml version="1.0" encoding="utf-8"?>
<ds:datastoreItem xmlns:ds="http://schemas.openxmlformats.org/officeDocument/2006/customXml" ds:itemID="{793E1161-EF66-4D1E-ADA0-F39E15A4BC92}">
  <ds:schemaRefs/>
</ds:datastoreItem>
</file>

<file path=customXml/itemProps14.xml><?xml version="1.0" encoding="utf-8"?>
<ds:datastoreItem xmlns:ds="http://schemas.openxmlformats.org/officeDocument/2006/customXml" ds:itemID="{77EEB3CA-862B-48C0-96DD-0332FACD642C}">
  <ds:schemaRefs/>
</ds:datastoreItem>
</file>

<file path=customXml/itemProps15.xml><?xml version="1.0" encoding="utf-8"?>
<ds:datastoreItem xmlns:ds="http://schemas.openxmlformats.org/officeDocument/2006/customXml" ds:itemID="{79ED8414-DF04-4BD1-A9AB-28C186158AD8}">
  <ds:schemaRefs/>
</ds:datastoreItem>
</file>

<file path=customXml/itemProps16.xml><?xml version="1.0" encoding="utf-8"?>
<ds:datastoreItem xmlns:ds="http://schemas.openxmlformats.org/officeDocument/2006/customXml" ds:itemID="{79037C26-AD4E-4B92-A381-AAFCA00E2C48}">
  <ds:schemaRefs/>
</ds:datastoreItem>
</file>

<file path=customXml/itemProps17.xml><?xml version="1.0" encoding="utf-8"?>
<ds:datastoreItem xmlns:ds="http://schemas.openxmlformats.org/officeDocument/2006/customXml" ds:itemID="{CCD820B4-6DD1-4165-B880-1FFE04AC62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Exercices</vt:lpstr>
      <vt:lpstr>Datas</vt:lpstr>
      <vt:lpstr>Listes</vt:lpstr>
      <vt:lpstr>TCD1_Solution</vt:lpstr>
      <vt:lpstr>TCD2_Solution</vt:lpstr>
      <vt:lpstr>TCD3_Solution</vt:lpstr>
      <vt:lpstr>TCD4_Solution</vt:lpstr>
      <vt:lpstr>Tableau_Bord</vt:lpstr>
      <vt:lpstr>Tableau_Bord_Solution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Lambert</dc:creator>
  <cp:lastModifiedBy>Joel Lambert</cp:lastModifiedBy>
  <dcterms:created xsi:type="dcterms:W3CDTF">2024-06-15T13:14:21Z</dcterms:created>
  <dcterms:modified xsi:type="dcterms:W3CDTF">2024-06-16T14:53:47Z</dcterms:modified>
</cp:coreProperties>
</file>