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Bruxelles Formation\Police fédérale\TCD Juin 2025\Prépa\"/>
    </mc:Choice>
  </mc:AlternateContent>
  <xr:revisionPtr revIDLastSave="0" documentId="13_ncr:1_{8426B988-AD44-4943-9CA8-7B3DF88853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mmaire" sheetId="9" r:id="rId1"/>
    <sheet name="Tip &amp; trick 1" sheetId="16" r:id="rId2"/>
    <sheet name="Tip &amp; trick 2" sheetId="15" r:id="rId3"/>
    <sheet name="Tip &amp; trick 3" sheetId="14" r:id="rId4"/>
    <sheet name="Tip &amp; trick 4" sheetId="17" r:id="rId5"/>
    <sheet name="Tip &amp; trick 5" sheetId="18" r:id="rId6"/>
    <sheet name="TCD1a" sheetId="10" r:id="rId7"/>
    <sheet name="TCD1a_Solution" sheetId="2" r:id="rId8"/>
    <sheet name="TCD1b" sheetId="1" r:id="rId9"/>
    <sheet name="TCD1b_Solution" sheetId="11" r:id="rId10"/>
    <sheet name="TCD1c" sheetId="3" r:id="rId11"/>
    <sheet name="TCD1c_Solution" sheetId="4" r:id="rId12"/>
    <sheet name="TCD2a" sheetId="5" r:id="rId13"/>
    <sheet name="TCD2a_Solution" sheetId="6" r:id="rId14"/>
    <sheet name="TCD2b" sheetId="12" r:id="rId15"/>
    <sheet name="TCD2b_Solution" sheetId="13" r:id="rId16"/>
    <sheet name="TCD2c" sheetId="7" r:id="rId17"/>
    <sheet name="TCD2c_Solution" sheetId="8" r:id="rId18"/>
  </sheets>
  <definedNames>
    <definedName name="_xlnm._FilterDatabase" localSheetId="6" hidden="1">TCD1a!$H$1:$H$22</definedName>
    <definedName name="_xlnm._FilterDatabase" localSheetId="8" hidden="1">TCD1b!$H:$H</definedName>
    <definedName name="_xlnm._FilterDatabase" localSheetId="3" hidden="1">'Tip &amp; trick 3'!$G$10:$G$33</definedName>
    <definedName name="_xlnm.Extract" localSheetId="6">TCD1a!$J$6</definedName>
    <definedName name="_xlnm.Extract" localSheetId="8">TCD1b!$J$8</definedName>
    <definedName name="_xlnm.Extract" localSheetId="3">'Tip &amp; trick 3'!$I$10</definedName>
  </definedNames>
  <calcPr calcId="191029"/>
  <pivotCaches>
    <pivotCache cacheId="0" r:id="rId19"/>
    <pivotCache cacheId="1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1" l="1" a="1"/>
  <c r="J9" i="11" s="1"/>
  <c r="K9" i="11" s="1" a="1"/>
  <c r="K9" i="11" s="1"/>
  <c r="Q24" i="14" a="1"/>
  <c r="Q24" i="14" s="1"/>
  <c r="S13" i="14" a="1"/>
  <c r="S13" i="14" s="1"/>
  <c r="Q13" i="14" a="1"/>
  <c r="Q13" i="14" s="1"/>
  <c r="K7" i="13" a="1"/>
  <c r="K7" i="13" s="1"/>
  <c r="J8" i="13" a="1"/>
  <c r="J8" i="13" s="1"/>
  <c r="E22" i="18" a="1"/>
  <c r="E22" i="18" s="1"/>
  <c r="I23" i="18" a="1"/>
  <c r="I23" i="18" s="1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E23" i="17"/>
  <c r="E24" i="17"/>
  <c r="E25" i="17"/>
  <c r="E26" i="17"/>
  <c r="E22" i="17"/>
  <c r="N9" i="11"/>
  <c r="N10" i="11"/>
  <c r="N11" i="11"/>
  <c r="N12" i="11"/>
  <c r="N13" i="11"/>
  <c r="N14" i="11"/>
  <c r="N15" i="11"/>
  <c r="K8" i="13" l="1" a="1"/>
  <c r="K8" i="13" s="1"/>
  <c r="G23" i="13"/>
  <c r="G23" i="11"/>
  <c r="O7" i="2" a="1"/>
  <c r="O7" i="2" s="1"/>
  <c r="L8" i="2"/>
  <c r="L9" i="2"/>
  <c r="L10" i="2"/>
  <c r="L11" i="2"/>
  <c r="L12" i="2"/>
  <c r="L13" i="2"/>
  <c r="K13" i="2"/>
  <c r="K12" i="2"/>
  <c r="K11" i="2"/>
  <c r="K10" i="2"/>
  <c r="K9" i="2"/>
  <c r="K8" i="2"/>
  <c r="K7" i="2"/>
  <c r="L7" i="2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2" i="11"/>
  <c r="G3" i="11"/>
  <c r="G4" i="11"/>
  <c r="G6" i="11"/>
  <c r="G5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K8" i="6"/>
  <c r="L8" i="6"/>
  <c r="K9" i="6"/>
  <c r="L9" i="6"/>
  <c r="K10" i="6"/>
  <c r="L10" i="6"/>
  <c r="K11" i="6"/>
  <c r="L11" i="6"/>
  <c r="K12" i="6"/>
  <c r="L12" i="6"/>
  <c r="K13" i="6"/>
  <c r="L13" i="6"/>
  <c r="L7" i="6"/>
  <c r="K7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K24" i="11" l="1"/>
  <c r="K25" i="11"/>
  <c r="L15" i="6"/>
  <c r="K21" i="2"/>
  <c r="K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<sst xmlns="http://schemas.openxmlformats.org/spreadsheetml/2006/main" count="1564" uniqueCount="186">
  <si>
    <t>Nom</t>
  </si>
  <si>
    <t>Prénom</t>
  </si>
  <si>
    <t>Date d'engagement</t>
  </si>
  <si>
    <t>Ancienneté (ans)</t>
  </si>
  <si>
    <t>Fonction</t>
  </si>
  <si>
    <t>Bistrot</t>
  </si>
  <si>
    <t>Alonso</t>
  </si>
  <si>
    <t>Serveur</t>
  </si>
  <si>
    <t>Bijoba</t>
  </si>
  <si>
    <t>Jo</t>
  </si>
  <si>
    <t>Barman</t>
  </si>
  <si>
    <t>Covert</t>
  </si>
  <si>
    <t>Harry</t>
  </si>
  <si>
    <t>Culaire</t>
  </si>
  <si>
    <t>Laury</t>
  </si>
  <si>
    <t>Plongeur</t>
  </si>
  <si>
    <t>Deuf</t>
  </si>
  <si>
    <t>John</t>
  </si>
  <si>
    <t>Foupasune</t>
  </si>
  <si>
    <t>Jean</t>
  </si>
  <si>
    <t>Cuistot</t>
  </si>
  <si>
    <t>Lairbon</t>
  </si>
  <si>
    <t>Oussama</t>
  </si>
  <si>
    <t>Menvussa</t>
  </si>
  <si>
    <t>Gérard</t>
  </si>
  <si>
    <t>Lalalalalalala</t>
  </si>
  <si>
    <t>Starsky</t>
  </si>
  <si>
    <t>Hutch</t>
  </si>
  <si>
    <t>Sommelier</t>
  </si>
  <si>
    <t>Cléssoulaporte</t>
  </si>
  <si>
    <t>Djamila</t>
  </si>
  <si>
    <t>Noux</t>
  </si>
  <si>
    <t>Marion</t>
  </si>
  <si>
    <t>Ouzi</t>
  </si>
  <si>
    <t>Jacques</t>
  </si>
  <si>
    <t>Stiké</t>
  </si>
  <si>
    <t>Sophie</t>
  </si>
  <si>
    <t>Tare</t>
  </si>
  <si>
    <t>Guy</t>
  </si>
  <si>
    <t>Vaisselle</t>
  </si>
  <si>
    <t>Aude</t>
  </si>
  <si>
    <t>Zetofrais</t>
  </si>
  <si>
    <t>Mélanie</t>
  </si>
  <si>
    <t>Touille</t>
  </si>
  <si>
    <t>Sasha</t>
  </si>
  <si>
    <t>Proviste</t>
  </si>
  <si>
    <t>Alain</t>
  </si>
  <si>
    <t>Peulaporte</t>
  </si>
  <si>
    <t>Firmin</t>
  </si>
  <si>
    <t>Unetitlaine</t>
  </si>
  <si>
    <t>Jérémy</t>
  </si>
  <si>
    <t>Gérant</t>
  </si>
  <si>
    <t>Sexe</t>
  </si>
  <si>
    <t>m</t>
  </si>
  <si>
    <t>f</t>
  </si>
  <si>
    <t>Nombre</t>
  </si>
  <si>
    <t>1- Regrouper les fonctions</t>
  </si>
  <si>
    <t>Ancienneté moyene par sexe</t>
  </si>
  <si>
    <t>2- Opérations de synthèse : nb.si</t>
  </si>
  <si>
    <t>1- Regrouper les sexes</t>
  </si>
  <si>
    <t>2- Opération de synthèse : moyenne.si</t>
  </si>
  <si>
    <t>Ancienneté moyenne</t>
  </si>
  <si>
    <t>Fonctions</t>
  </si>
  <si>
    <t>Sexes</t>
  </si>
  <si>
    <t xml:space="preserve">- Etablir un tableau qui permet d'obtenir </t>
  </si>
  <si>
    <t>le nombre d'employés par fonction</t>
  </si>
  <si>
    <t>- Etablir un tableau qui permet d'obtenir</t>
  </si>
  <si>
    <t>la moyenne de l'ancienneté par sexe</t>
  </si>
  <si>
    <t>A partir de la liste de données ci-contre :</t>
  </si>
  <si>
    <t xml:space="preserve">MAIS ceci sera fait à l'aide des </t>
  </si>
  <si>
    <t>Tableaux Croisés Dynamiques</t>
  </si>
  <si>
    <t>Comme sur la feuille TCD1a :</t>
  </si>
  <si>
    <t>Étiquettes de lignes</t>
  </si>
  <si>
    <t>Total général</t>
  </si>
  <si>
    <t>Nombre de Nom</t>
  </si>
  <si>
    <t>Ancienneté moyenne par sexe</t>
  </si>
  <si>
    <t>Date
d'engagement</t>
  </si>
  <si>
    <t>Ancienneté
(ans)</t>
  </si>
  <si>
    <t>le nombre d'employés par fonction et par sexe</t>
  </si>
  <si>
    <t>2- Opérations de synthèse : nb.si.ens</t>
  </si>
  <si>
    <t>Total</t>
  </si>
  <si>
    <t>Idem TCD2a mais à l'aide des TCD :</t>
  </si>
  <si>
    <t>Nombre d'employés</t>
  </si>
  <si>
    <t>Nombre d'employés par fonction et par sexe</t>
  </si>
  <si>
    <t>1- Regrouper les fonctions en lignes, les sexes en colonnes</t>
  </si>
  <si>
    <t>Nombre d'employés par fonction</t>
  </si>
  <si>
    <t>Introduction à la création des tableaux croisés dynamiques</t>
  </si>
  <si>
    <t>TCD1a</t>
  </si>
  <si>
    <t>TCD1b</t>
  </si>
  <si>
    <t>TCD2a</t>
  </si>
  <si>
    <t>Création d'un tableau de synthèse (regroupements par lignes et par colonnes) sans TCD</t>
  </si>
  <si>
    <t>TCD2b</t>
  </si>
  <si>
    <t>Création d'un tableau de synthèse (regroupements par lignes et par colonnes) avec TCD</t>
  </si>
  <si>
    <t>Création d'un tableau de synthèse (regroupement par lignes ou colonnes) sans utiliser les TCD (tableaux croisés dynamiques)</t>
  </si>
  <si>
    <t>Création d'un tableau de synthèse (regroupement par lignes ou colonnes) avec les TCD</t>
  </si>
  <si>
    <t>Retour Sommaire</t>
  </si>
  <si>
    <t>Réceptionniste</t>
  </si>
  <si>
    <t>2- Opérations de synthèse : nb.si / countif</t>
  </si>
  <si>
    <t>2- Opération de synthèse : moyenne.si / averageif</t>
  </si>
  <si>
    <t>2- Opérations de synthèse : nb.si.ens / countifs</t>
  </si>
  <si>
    <t>TCD1c</t>
  </si>
  <si>
    <t>- Transfromer le tableau en tableau de données</t>
  </si>
  <si>
    <t>Nombre (cas2)</t>
  </si>
  <si>
    <t>RH</t>
  </si>
  <si>
    <t>Résolution en utilisant la propagation de données</t>
  </si>
  <si>
    <t>Comprendre</t>
  </si>
  <si>
    <t>Yvon</t>
  </si>
  <si>
    <t>Lenti</t>
  </si>
  <si>
    <t>Colonne1</t>
  </si>
  <si>
    <t>TCD2c</t>
  </si>
  <si>
    <t>x</t>
  </si>
  <si>
    <t>- Transformer le tableau en tableau de données</t>
  </si>
  <si>
    <t>Création d'un tableau de synthèse à partir d'un tableau de données sans TCD</t>
  </si>
  <si>
    <t>Éliminer les doublons d'une liste</t>
  </si>
  <si>
    <t>CAS 1 : éliminer les doublons de la liste</t>
  </si>
  <si>
    <t>CAS 2 : extraire les données sans doublon par un filtre avancé</t>
  </si>
  <si>
    <t>CAS 3 : extraire les données sans doublons avec la fonction 'UNIQUE'</t>
  </si>
  <si>
    <t>Ruban Données .. Outils de données .. Supprimer les doublons</t>
  </si>
  <si>
    <t>Ruban Données .. Trier et filtrer .. Avancé</t>
  </si>
  <si>
    <t>Solution</t>
  </si>
  <si>
    <t>CAS 1 : Liste de valeurs</t>
  </si>
  <si>
    <t>CAS 2 : Liste dont le contenu provient d'une plage (même feuille, autre feuille, autre classeur)</t>
  </si>
  <si>
    <t>Ruban Données .. Outils de données .. Validation de données</t>
  </si>
  <si>
    <t>test</t>
  </si>
  <si>
    <t>CAS 3 : Liste dont le contenu provient d'un tableau de données</t>
  </si>
  <si>
    <t>CAS 4 : Liste dont le contenu provient d'un champ d'un tableau de données</t>
  </si>
  <si>
    <t>Pays d'origine</t>
  </si>
  <si>
    <t>Liste des pays :</t>
  </si>
  <si>
    <t>Tredelè</t>
  </si>
  <si>
    <t>Faim</t>
  </si>
  <si>
    <t>Allemagne</t>
  </si>
  <si>
    <t>Belgique</t>
  </si>
  <si>
    <t>Finlande</t>
  </si>
  <si>
    <t>Suède</t>
  </si>
  <si>
    <t>France</t>
  </si>
  <si>
    <t>Froid</t>
  </si>
  <si>
    <t>Danemark</t>
  </si>
  <si>
    <t>Les Listes</t>
  </si>
  <si>
    <t>Tip &amp; trick 1</t>
  </si>
  <si>
    <t>Tip &amp; trick 2</t>
  </si>
  <si>
    <t>Utilisation des listes de choix</t>
  </si>
  <si>
    <t>Suppression des doublons</t>
  </si>
  <si>
    <t>Tip &amp; trick 3</t>
  </si>
  <si>
    <t>Les tableaux de données</t>
  </si>
  <si>
    <t>NB :</t>
  </si>
  <si>
    <t>Il s'agit ici d'une intro à ce qu'est un tableau de données et comment le créer</t>
  </si>
  <si>
    <t>Le développement en profondeur du thème se fait lors du cours 'Excel - Tableaux de données'</t>
  </si>
  <si>
    <t>Application : Transformez la plage de cellules ci-dessous en un tableau de données</t>
  </si>
  <si>
    <t>=&gt; Intérêts principaux :</t>
  </si>
  <si>
    <t>- Filtres intégrés</t>
  </si>
  <si>
    <t>- Ajout de lignes : ajoutez, par exemple, madame Lenti Sara</t>
  </si>
  <si>
    <t>- Ajout de colonnes : ajoutez par exemple la colonne des fonctions (choix entre Serveur, Gérant, Réceptionniste, Sommelier, Cuistot)</t>
  </si>
  <si>
    <t>!!! Ne rien avoir dans la colonne où l'extraction se fait</t>
  </si>
  <si>
    <t>=&gt; Peut être utilisée en combinaison avec la fonction 'TRIER', 'FILTRE' et 'TRANSPOSE'</t>
  </si>
  <si>
    <t>1- Regrouper les fonctions (avec un filtre avancé)</t>
  </si>
  <si>
    <t>1- Regrouper les fonctions (avec UNIQUE)</t>
  </si>
  <si>
    <t>Les références de cellules :</t>
  </si>
  <si>
    <t>absolues, relatives et mixtes</t>
  </si>
  <si>
    <t>Taux :</t>
  </si>
  <si>
    <t>Euros</t>
  </si>
  <si>
    <t>Dollars</t>
  </si>
  <si>
    <t>(1 Euro = 1,09 Dollar)</t>
  </si>
  <si>
    <t>Convertir en Dollars les montants en Euros</t>
  </si>
  <si>
    <t>Convertir dans les différentes monnaies les montants en Euros</t>
  </si>
  <si>
    <t>Taux</t>
  </si>
  <si>
    <t>CFA</t>
  </si>
  <si>
    <t>CHF</t>
  </si>
  <si>
    <t>La propagation des formules</t>
  </si>
  <si>
    <t>Solutions :</t>
  </si>
  <si>
    <t>Réf absolues</t>
  </si>
  <si>
    <t>Réf relatives</t>
  </si>
  <si>
    <t>I22</t>
  </si>
  <si>
    <t>$I$22</t>
  </si>
  <si>
    <t>Réf mixtes</t>
  </si>
  <si>
    <t>$I22</t>
  </si>
  <si>
    <t>I$22</t>
  </si>
  <si>
    <t>Tip &amp; trick 4</t>
  </si>
  <si>
    <t>Tip &amp; trick 5</t>
  </si>
  <si>
    <t>Références de cellules</t>
  </si>
  <si>
    <t>Propagation des formules</t>
  </si>
  <si>
    <t>(en utilisant la propagation)</t>
  </si>
  <si>
    <t>(en utilisant la fonction UNIQUE et TRANSPOSE)</t>
  </si>
  <si>
    <t>Fly</t>
  </si>
  <si>
    <t>États-Unis</t>
  </si>
  <si>
    <t>&lt;&gt;</t>
  </si>
  <si>
    <t>NB : Si nous voulons utiliser la fonction unique, le tableau de synthèse ne peut être un tableau de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</si>
</sst>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4"/>
      <color theme="1"/>
      <name val="Aptos"/>
      <family val="2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Aptos"/>
      <family val="2"/>
    </font>
    <font>
      <b/>
      <u/>
      <sz val="13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8CBAD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76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quotePrefix="1" applyFont="1"/>
    <xf numFmtId="0" fontId="0" fillId="0" borderId="0" xfId="0" pivotButton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1" applyAlignment="1" applyProtection="1"/>
    <xf numFmtId="2" fontId="0" fillId="0" borderId="0" xfId="0" applyNumberFormat="1"/>
    <xf numFmtId="0" fontId="0" fillId="0" borderId="0" xfId="0" pivotButton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 applyAlignment="1">
      <alignment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0" xfId="2" applyNumberFormat="1" applyFont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2" fillId="0" borderId="2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0" fillId="0" borderId="19" xfId="0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36" xfId="0" applyFill="1" applyBorder="1"/>
    <xf numFmtId="0" fontId="6" fillId="4" borderId="31" xfId="0" applyFont="1" applyFill="1" applyBorder="1" applyAlignment="1">
      <alignment horizontal="centerContinuous"/>
    </xf>
    <xf numFmtId="0" fontId="0" fillId="4" borderId="0" xfId="0" applyFill="1" applyAlignment="1">
      <alignment horizontal="centerContinuous"/>
    </xf>
    <xf numFmtId="0" fontId="0" fillId="4" borderId="32" xfId="0" applyFill="1" applyBorder="1" applyAlignment="1">
      <alignment horizontal="centerContinuous"/>
    </xf>
    <xf numFmtId="0" fontId="0" fillId="0" borderId="0" xfId="0" quotePrefix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37" xfId="0" applyBorder="1"/>
    <xf numFmtId="0" fontId="0" fillId="0" borderId="0" xfId="0" quotePrefix="1" applyAlignment="1">
      <alignment horizontal="right"/>
    </xf>
    <xf numFmtId="0" fontId="5" fillId="3" borderId="3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0" fillId="2" borderId="39" xfId="0" applyFill="1" applyBorder="1"/>
    <xf numFmtId="0" fontId="9" fillId="0" borderId="0" xfId="0" applyFont="1"/>
    <xf numFmtId="0" fontId="0" fillId="0" borderId="40" xfId="0" applyBorder="1"/>
    <xf numFmtId="0" fontId="0" fillId="0" borderId="41" xfId="0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28"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dd/mm/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</dxf>
    <dxf>
      <border outline="0">
        <left style="thin">
          <color theme="4" tint="0.39997558519241921"/>
        </left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8</xdr:row>
      <xdr:rowOff>53340</xdr:rowOff>
    </xdr:from>
    <xdr:to>
      <xdr:col>4</xdr:col>
      <xdr:colOff>742460</xdr:colOff>
      <xdr:row>23</xdr:row>
      <xdr:rowOff>56806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CB5176-D420-B6BC-F256-1EB4D12B2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569720"/>
          <a:ext cx="3920000" cy="27466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06231134257" createdVersion="3" refreshedVersion="3" minRefreshableVersion="3" recordCount="21" xr:uid="{00000000-000A-0000-FFFF-FFFF00000000}">
  <cacheSource type="worksheet">
    <worksheetSource ref="C1:H22" sheet="TCD1c_Solution"/>
  </cacheSource>
  <cacheFields count="6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Date_x000a_d'engagement" numFmtId="14">
      <sharedItems containsSemiMixedTypes="0" containsNonDate="0" containsDate="1" containsString="0" minDate="1990-10-07T00:00:00" maxDate="2006-04-05T00:00:00" count="21">
        <d v="1996-01-17T00:00:00"/>
        <d v="2000-03-15T00:00:00"/>
        <d v="2005-02-10T00:00:00"/>
        <d v="2005-05-05T00:00:00"/>
        <d v="2003-09-08T00:00:00"/>
        <d v="1995-08-07T00:00:00"/>
        <d v="1999-02-08T00:00:00"/>
        <d v="2005-12-04T00:00:00"/>
        <d v="2005-07-08T00:00:00"/>
        <d v="1990-10-07T00:00:00"/>
        <d v="1999-09-07T00:00:00"/>
        <d v="2005-12-30T00:00:00"/>
        <d v="2006-02-28T00:00:00"/>
        <d v="2006-04-04T00:00:00"/>
        <d v="2000-08-07T00:00:00"/>
        <d v="1996-06-06T00:00:00"/>
        <d v="1998-11-25T00:00:00"/>
        <d v="2002-10-30T00:00:00"/>
        <d v="2001-09-09T00:00:00"/>
        <d v="2005-07-01T00:00:00"/>
        <d v="1993-06-09T00:00:00"/>
      </sharedItems>
    </cacheField>
    <cacheField name="Ancienneté_x000a_(ans)" numFmtId="0">
      <sharedItems containsSemiMixedTypes="0" containsString="0" containsNumber="1" containsInteger="1" minValue="5" maxValue="20"/>
    </cacheField>
    <cacheField name="Fonction" numFmtId="0">
      <sharedItems count="7">
        <s v="Serveur"/>
        <s v="Barman"/>
        <s v="Plongeur"/>
        <s v="Réceptionniste"/>
        <s v="Cuistot"/>
        <s v="Sommelier"/>
        <s v="Réceptioniste" u="1"/>
      </sharedItems>
    </cacheField>
  </cacheFields>
  <extLst>
    <ext xmlns:x14="http://schemas.microsoft.com/office/spreadsheetml/2009/9/main" uri="{725AE2AE-9491-48be-B2B4-4EB974FC3084}">
      <x14:pivotCacheDefinition pivotCacheId="186069232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07565972222" createdVersion="3" refreshedVersion="3" minRefreshableVersion="3" recordCount="21" xr:uid="{00000000-000A-0000-FFFF-FFFF01000000}">
  <cacheSource type="worksheet">
    <worksheetSource ref="C1:H22" sheet="TCD2c"/>
  </cacheSource>
  <cacheFields count="6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Date d'engagement" numFmtId="14">
      <sharedItems containsSemiMixedTypes="0" containsNonDate="0" containsDate="1" containsString="0" minDate="1990-10-07T00:00:00" maxDate="2006-04-05T00:00:00"/>
    </cacheField>
    <cacheField name="Ancienneté (ans)" numFmtId="0">
      <sharedItems containsSemiMixedTypes="0" containsString="0" containsNumber="1" containsInteger="1" minValue="5" maxValue="20"/>
    </cacheField>
    <cacheField name="Fonction" numFmtId="0">
      <sharedItems count="7">
        <s v="Serveur"/>
        <s v="Barman"/>
        <s v="Plongeur"/>
        <s v="Réceptionniste"/>
        <s v="Cuistot"/>
        <s v="Sommelier"/>
        <s v="Réceptionis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Bistrot"/>
    <s v="Alonso"/>
    <x v="0"/>
    <x v="0"/>
    <n v="15"/>
    <x v="0"/>
  </r>
  <r>
    <s v="Bijoba"/>
    <s v="Jo"/>
    <x v="0"/>
    <x v="1"/>
    <n v="11"/>
    <x v="1"/>
  </r>
  <r>
    <s v="Covert"/>
    <s v="Harry"/>
    <x v="0"/>
    <x v="2"/>
    <n v="6"/>
    <x v="0"/>
  </r>
  <r>
    <s v="Culaire"/>
    <s v="Laury"/>
    <x v="1"/>
    <x v="3"/>
    <n v="6"/>
    <x v="2"/>
  </r>
  <r>
    <s v="Deuf"/>
    <s v="John"/>
    <x v="0"/>
    <x v="4"/>
    <n v="8"/>
    <x v="3"/>
  </r>
  <r>
    <s v="Foupasune"/>
    <s v="Jean"/>
    <x v="0"/>
    <x v="5"/>
    <n v="16"/>
    <x v="4"/>
  </r>
  <r>
    <s v="Lairbon"/>
    <s v="Oussama"/>
    <x v="0"/>
    <x v="6"/>
    <n v="12"/>
    <x v="4"/>
  </r>
  <r>
    <s v="Menvussa"/>
    <s v="Gérard"/>
    <x v="0"/>
    <x v="7"/>
    <n v="5"/>
    <x v="0"/>
  </r>
  <r>
    <s v="Lalalalalalala"/>
    <s v="Starsky"/>
    <x v="0"/>
    <x v="8"/>
    <n v="6"/>
    <x v="2"/>
  </r>
  <r>
    <s v="Lalalalalalala"/>
    <s v="Hutch"/>
    <x v="0"/>
    <x v="9"/>
    <n v="20"/>
    <x v="5"/>
  </r>
  <r>
    <s v="Cléssoulaporte"/>
    <s v="Djamila"/>
    <x v="1"/>
    <x v="10"/>
    <n v="12"/>
    <x v="4"/>
  </r>
  <r>
    <s v="Noux"/>
    <s v="Marion"/>
    <x v="1"/>
    <x v="11"/>
    <n v="5"/>
    <x v="0"/>
  </r>
  <r>
    <s v="Ouzi"/>
    <s v="Jacques"/>
    <x v="0"/>
    <x v="12"/>
    <n v="5"/>
    <x v="1"/>
  </r>
  <r>
    <s v="Stiké"/>
    <s v="Sophie"/>
    <x v="1"/>
    <x v="13"/>
    <n v="5"/>
    <x v="1"/>
  </r>
  <r>
    <s v="Tare"/>
    <s v="Guy"/>
    <x v="0"/>
    <x v="14"/>
    <n v="11"/>
    <x v="2"/>
  </r>
  <r>
    <s v="Vaisselle"/>
    <s v="Aude"/>
    <x v="1"/>
    <x v="15"/>
    <n v="15"/>
    <x v="2"/>
  </r>
  <r>
    <s v="Zetofrais"/>
    <s v="Mélanie"/>
    <x v="1"/>
    <x v="16"/>
    <n v="12"/>
    <x v="4"/>
  </r>
  <r>
    <s v="Touille"/>
    <s v="Sasha"/>
    <x v="0"/>
    <x v="17"/>
    <n v="8"/>
    <x v="0"/>
  </r>
  <r>
    <s v="Proviste"/>
    <s v="Alain"/>
    <x v="0"/>
    <x v="18"/>
    <n v="10"/>
    <x v="3"/>
  </r>
  <r>
    <s v="Peulaporte"/>
    <s v="Firmin"/>
    <x v="0"/>
    <x v="19"/>
    <n v="6"/>
    <x v="0"/>
  </r>
  <r>
    <s v="Unetitlaine"/>
    <s v="Jérémy"/>
    <x v="0"/>
    <x v="20"/>
    <n v="1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Bistrot"/>
    <s v="Alonso"/>
    <x v="0"/>
    <d v="1996-01-17T00:00:00"/>
    <n v="15"/>
    <x v="0"/>
  </r>
  <r>
    <s v="Bijoba"/>
    <s v="Jo"/>
    <x v="0"/>
    <d v="2000-03-15T00:00:00"/>
    <n v="11"/>
    <x v="1"/>
  </r>
  <r>
    <s v="Covert"/>
    <s v="Harry"/>
    <x v="0"/>
    <d v="2005-02-10T00:00:00"/>
    <n v="6"/>
    <x v="0"/>
  </r>
  <r>
    <s v="Culaire"/>
    <s v="Laury"/>
    <x v="1"/>
    <d v="2005-05-05T00:00:00"/>
    <n v="6"/>
    <x v="2"/>
  </r>
  <r>
    <s v="Deuf"/>
    <s v="John"/>
    <x v="0"/>
    <d v="2003-09-08T00:00:00"/>
    <n v="8"/>
    <x v="3"/>
  </r>
  <r>
    <s v="Foupasune"/>
    <s v="Jean"/>
    <x v="0"/>
    <d v="1995-08-07T00:00:00"/>
    <n v="16"/>
    <x v="4"/>
  </r>
  <r>
    <s v="Lairbon"/>
    <s v="Oussama"/>
    <x v="0"/>
    <d v="1999-02-08T00:00:00"/>
    <n v="12"/>
    <x v="4"/>
  </r>
  <r>
    <s v="Menvussa"/>
    <s v="Gérard"/>
    <x v="0"/>
    <d v="2005-12-04T00:00:00"/>
    <n v="5"/>
    <x v="0"/>
  </r>
  <r>
    <s v="Lalalalalalala"/>
    <s v="Starsky"/>
    <x v="0"/>
    <d v="2005-07-08T00:00:00"/>
    <n v="6"/>
    <x v="2"/>
  </r>
  <r>
    <s v="Lalalalalalala"/>
    <s v="Hutch"/>
    <x v="0"/>
    <d v="1990-10-07T00:00:00"/>
    <n v="20"/>
    <x v="5"/>
  </r>
  <r>
    <s v="Cléssoulaporte"/>
    <s v="Djamila"/>
    <x v="1"/>
    <d v="1999-09-07T00:00:00"/>
    <n v="12"/>
    <x v="4"/>
  </r>
  <r>
    <s v="Noux"/>
    <s v="Marion"/>
    <x v="1"/>
    <d v="2005-12-30T00:00:00"/>
    <n v="5"/>
    <x v="0"/>
  </r>
  <r>
    <s v="Ouzi"/>
    <s v="Jacques"/>
    <x v="0"/>
    <d v="2006-02-28T00:00:00"/>
    <n v="5"/>
    <x v="1"/>
  </r>
  <r>
    <s v="Stiké"/>
    <s v="Sophie"/>
    <x v="1"/>
    <d v="2006-04-04T00:00:00"/>
    <n v="5"/>
    <x v="1"/>
  </r>
  <r>
    <s v="Tare"/>
    <s v="Guy"/>
    <x v="0"/>
    <d v="2000-08-07T00:00:00"/>
    <n v="11"/>
    <x v="2"/>
  </r>
  <r>
    <s v="Vaisselle"/>
    <s v="Aude"/>
    <x v="1"/>
    <d v="1996-06-06T00:00:00"/>
    <n v="15"/>
    <x v="2"/>
  </r>
  <r>
    <s v="Zetofrais"/>
    <s v="Mélanie"/>
    <x v="1"/>
    <d v="1998-11-25T00:00:00"/>
    <n v="12"/>
    <x v="4"/>
  </r>
  <r>
    <s v="Touille"/>
    <s v="Sasha"/>
    <x v="0"/>
    <d v="2002-10-30T00:00:00"/>
    <n v="8"/>
    <x v="0"/>
  </r>
  <r>
    <s v="Proviste"/>
    <s v="Alain"/>
    <x v="0"/>
    <d v="2001-09-09T00:00:00"/>
    <n v="10"/>
    <x v="3"/>
  </r>
  <r>
    <s v="Peulaporte"/>
    <s v="Firmin"/>
    <x v="0"/>
    <d v="2005-07-01T00:00:00"/>
    <n v="6"/>
    <x v="0"/>
  </r>
  <r>
    <s v="Unetitlaine"/>
    <s v="Jérémy"/>
    <x v="0"/>
    <d v="1993-06-09T00:00:00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5">
  <location ref="J3:K10" firstHeaderRow="1" firstDataRow="1" firstDataCol="1"/>
  <pivotFields count="6">
    <pivotField dataField="1" showAll="0"/>
    <pivotField showAll="0"/>
    <pivotField showAll="0"/>
    <pivotField numFmtId="14" showAll="0" defaultSubtotal="0"/>
    <pivotField showAll="0" defaultSubtotal="0"/>
    <pivotField axis="axisRow" showAll="0">
      <items count="8">
        <item x="1"/>
        <item x="4"/>
        <item x="2"/>
        <item m="1" x="6"/>
        <item x="0"/>
        <item x="5"/>
        <item x="3"/>
        <item t="default"/>
      </items>
    </pivotField>
  </pivotFields>
  <rowFields count="1">
    <field x="5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Nombre de Nom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eau croisé dynamique2" cacheId="0" applyNumberFormats="0" applyBorderFormats="0" applyFontFormats="0" applyPatternFormats="0" applyAlignmentFormats="0" applyWidthHeightFormats="1" dataCaption="Valeurs" updatedVersion="8" minRefreshableVersion="3" showCalcMbrs="0" useAutoFormatting="1" rowGrandTotals="0" colGrandTotals="0" itemPrintTitles="1" createdVersion="3" indent="0" compact="0" compactData="0" multipleFieldFilters="0" chartFormat="4">
  <location ref="M3:N5" firstHeaderRow="1" firstDataRow="1" firstDataCol="1"/>
  <pivotFields count="6">
    <pivotField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compact="0" numFmtId="14" outline="0" showAll="0" defaultSubtotal="0">
      <items count="21">
        <item x="9"/>
        <item x="20"/>
        <item x="5"/>
        <item x="0"/>
        <item x="15"/>
        <item x="16"/>
        <item x="6"/>
        <item x="10"/>
        <item x="1"/>
        <item x="14"/>
        <item x="18"/>
        <item x="17"/>
        <item x="4"/>
        <item x="2"/>
        <item x="3"/>
        <item x="19"/>
        <item x="8"/>
        <item x="7"/>
        <item x="11"/>
        <item x="12"/>
        <item x="13"/>
      </items>
    </pivotField>
    <pivotField dataField="1" compact="0" outline="0" showAll="0" defaultSubtotal="0"/>
    <pivotField compact="0" outline="0" showAll="0"/>
  </pivotFields>
  <rowFields count="1">
    <field x="2"/>
  </rowFields>
  <rowItems count="2">
    <i>
      <x/>
    </i>
    <i>
      <x v="1"/>
    </i>
  </rowItems>
  <colItems count="1">
    <i/>
  </colItems>
  <dataFields count="1">
    <dataField name="Ancienneté moyenne" fld="4" subtotal="average" baseField="2" baseItem="0" numFmtId="2"/>
  </dataFields>
  <formats count="6">
    <format dxfId="18">
      <pivotArea dataOnly="0" outline="0" axis="axisValues" fieldPosition="0"/>
    </format>
    <format dxfId="17">
      <pivotArea field="2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2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showHeaders="0" outline="1" outlineData="1" multipleFieldFilters="0">
  <location ref="J4:M12" firstHeaderRow="1" firstDataRow="2" firstDataCol="1"/>
  <pivotFields count="6">
    <pivotField dataField="1" showAll="0"/>
    <pivotField showAll="0"/>
    <pivotField axis="axisCol" showAll="0">
      <items count="3">
        <item x="1"/>
        <item x="0"/>
        <item t="default"/>
      </items>
    </pivotField>
    <pivotField numFmtId="14" showAll="0"/>
    <pivotField showAll="0"/>
    <pivotField axis="axisRow" showAll="0" sortType="ascending">
      <items count="8">
        <item x="1"/>
        <item x="4"/>
        <item x="2"/>
        <item m="1" x="6"/>
        <item x="3"/>
        <item x="0"/>
        <item x="5"/>
        <item t="default"/>
      </items>
    </pivotField>
  </pivotFields>
  <rowFields count="1">
    <field x="5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Nombre d'employés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45E9AAD-D019-4CF7-A45F-4FF7408BBBB8}" name="Tableau16" displayName="Tableau16" ref="P8:P15" totalsRowShown="0">
  <autoFilter ref="P8:P15" xr:uid="{A45E9AAD-D019-4CF7-A45F-4FF7408BBBB8}"/>
  <tableColumns count="1">
    <tableColumn id="1" xr3:uid="{42DB964F-3689-446D-B5F4-AAF9AD565DB2}" name="Colonn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5B841D7-EB7D-4749-BEDD-A1A914299956}" name="Tableau18" displayName="Tableau18" ref="U8:V19" totalsRowShown="0">
  <autoFilter ref="U8:V19" xr:uid="{F5B841D7-EB7D-4749-BEDD-A1A914299956}"/>
  <tableColumns count="2">
    <tableColumn id="1" xr3:uid="{30A5D615-4A20-4AF0-ACF1-6352D551B4E5}" name="Nom"/>
    <tableColumn id="2" xr3:uid="{1E5651F6-289E-494B-BE45-0885EA9CDA7D}" name="Pays d'orig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7FA253-F10E-4D2B-8DD0-CDD18101C905}" name="Tableau2" displayName="Tableau2" ref="C1:H23" totalsRowShown="0" headerRowDxfId="27">
  <autoFilter ref="C1:H23" xr:uid="{647FA253-F10E-4D2B-8DD0-CDD18101C905}"/>
  <tableColumns count="6">
    <tableColumn id="1" xr3:uid="{7EB5C878-D38F-4361-93FA-CBA28CF02B65}" name="Nom"/>
    <tableColumn id="2" xr3:uid="{0F517DA6-372D-42EE-B136-F5343B01F2D4}" name="Prénom"/>
    <tableColumn id="3" xr3:uid="{6467C3D1-B2B6-4FBA-9E81-0F3AADB85E45}" name="Sexe"/>
    <tableColumn id="4" xr3:uid="{B7BB6D1F-C4F3-4AEE-B1D3-5A0AB401BA83}" name="Date d'engagement" dataDxfId="26"/>
    <tableColumn id="5" xr3:uid="{E6076B43-DB60-4708-8FA8-A5E83900429D}" name="Ancienneté (ans)">
      <calculatedColumnFormula>DATEDIF(F2,TODAY(),"y")</calculatedColumnFormula>
    </tableColumn>
    <tableColumn id="6" xr3:uid="{386E3C04-506E-489C-BE12-2C429F973FFE}" name="Fonction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6393E2E-A6D0-45BD-85EB-292544881C9E}" name="Tableau20" displayName="Tableau20" ref="M8:N15" totalsRowShown="0" tableBorderDxfId="25">
  <autoFilter ref="M8:N15" xr:uid="{D6393E2E-A6D0-45BD-85EB-292544881C9E}"/>
  <tableColumns count="2">
    <tableColumn id="1" xr3:uid="{366B4F93-57AA-4F65-A85E-49FB41A16381}" name="Fonctions" dataDxfId="24"/>
    <tableColumn id="2" xr3:uid="{66531B68-7CEF-43F5-A51E-D64F2E75BC54}" name="Nombre" dataDxfId="23">
      <calculatedColumnFormula>COUNTIF(Tableau2[Fonction],Tableau20[[#This Row],[Fonctions]])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FB5C8A0-C9A1-435B-8C84-E532685AE50D}" name="Tableau21" displayName="Tableau21" ref="J23:K25" totalsRowShown="0" tableBorderDxfId="22">
  <autoFilter ref="J23:K25" xr:uid="{7FB5C8A0-C9A1-435B-8C84-E532685AE50D}"/>
  <tableColumns count="2">
    <tableColumn id="1" xr3:uid="{D0D8AD14-A570-495B-B144-41E2BA3BC625}" name="Sexes"/>
    <tableColumn id="2" xr3:uid="{8BD00566-D47C-4E51-AE4A-50FF352601CD}" name="Ancienneté moyenne" dataDxfId="21">
      <calculatedColumnFormula>AVERAGEIF(Tableau2[Sexe],Tableau21[[#This Row],[Sexes]],Tableau2[Ancienneté (ans)])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62064A-C7CB-4FF1-916C-D207F25E5402}" name="Tableau1" displayName="Tableau1" ref="C1:H22" totalsRowShown="0" headerRowDxfId="20">
  <autoFilter ref="C1:H22" xr:uid="{4A62064A-C7CB-4FF1-916C-D207F25E5402}"/>
  <tableColumns count="6">
    <tableColumn id="1" xr3:uid="{06E8A050-8629-4374-B009-89BACA01D32B}" name="Nom"/>
    <tableColumn id="2" xr3:uid="{163221D2-5CBE-4D3D-B9F7-4D2A9BB1B82F}" name="Prénom"/>
    <tableColumn id="3" xr3:uid="{F4E80146-05E7-4888-BA82-2DB32FFA30FA}" name="Sexe"/>
    <tableColumn id="4" xr3:uid="{E613DE75-5D62-4655-AEE4-E42E198131D7}" name="Date d'engagement" dataDxfId="19"/>
    <tableColumn id="5" xr3:uid="{47A44588-885E-4F8C-8D70-6215B70FAF6F}" name="Ancienneté (ans)">
      <calculatedColumnFormula>DATEDIF(F2,TODAY(),"y")</calculatedColumnFormula>
    </tableColumn>
    <tableColumn id="6" xr3:uid="{FB793F77-6023-493C-85CA-388EE3F80B5B}" name="Fonction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D212A34-0D37-4E28-ADBF-EE8B28331B03}" name="Tableau7" displayName="Tableau7" ref="C1:H22" totalsRowShown="0" headerRowDxfId="12" headerRowBorderDxfId="11" tableBorderDxfId="10">
  <autoFilter ref="C1:H22" xr:uid="{5D212A34-0D37-4E28-ADBF-EE8B28331B03}"/>
  <tableColumns count="6">
    <tableColumn id="1" xr3:uid="{0C40F831-C3CF-4043-99AD-105D2E560DD3}" name="Nom" dataDxfId="9"/>
    <tableColumn id="2" xr3:uid="{8CFA892B-C06C-45D4-84F1-27CD2A0C0672}" name="Prénom" dataDxfId="8"/>
    <tableColumn id="3" xr3:uid="{4CFB1992-47C9-4B74-924D-ED1CFB964C67}" name="Sexe" dataDxfId="7"/>
    <tableColumn id="4" xr3:uid="{132137ED-877C-4568-B504-A19B99F1D5DE}" name="Date_x000a_d'engagement" dataDxfId="6"/>
    <tableColumn id="5" xr3:uid="{8A54C2D0-13AA-420C-98A1-FD41EE64E97D}" name="Ancienneté_x000a_(ans)" dataDxfId="5">
      <calculatedColumnFormula>DATEDIF(F2,TODAY(),"y")</calculatedColumnFormula>
    </tableColumn>
    <tableColumn id="6" xr3:uid="{2C5E0C39-15AC-4236-95E3-2C6986A1C2EA}" name="Fonction" dataDxfId="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AD84AC1-B9BC-4322-9B39-0665368C5351}" name="Tableau10" displayName="Tableau10" ref="C1:H22" totalsRowShown="0" headerRowDxfId="3">
  <autoFilter ref="C1:H22" xr:uid="{AAD84AC1-B9BC-4322-9B39-0665368C5351}"/>
  <tableColumns count="6">
    <tableColumn id="1" xr3:uid="{AAA81E26-3843-4A38-A3FF-77FD40181809}" name="Nom"/>
    <tableColumn id="2" xr3:uid="{1E57C9F2-27E7-472F-A196-578188639BE4}" name="Prénom"/>
    <tableColumn id="3" xr3:uid="{FAB3C7F3-934E-4440-9A55-156C7F9BC615}" name="Sexe"/>
    <tableColumn id="4" xr3:uid="{F7AB0152-2495-411C-B4D6-EC24FAD13557}" name="Date d'engagement" dataDxfId="2"/>
    <tableColumn id="5" xr3:uid="{E20B0945-AD71-4940-AC55-15F7C181164D}" name="Ancienneté (ans)">
      <calculatedColumnFormula>DATEDIF(F2,TODAY(),"y")</calculatedColumnFormula>
    </tableColumn>
    <tableColumn id="6" xr3:uid="{DF54CEBF-D0A7-424E-8392-6A8590932E27}" name="Foncti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AA978-2829-482B-ABB2-224C3C4BCF04}" name="Tableau3" displayName="Tableau3" ref="C1:H23" totalsRowShown="0" headerRowDxfId="1">
  <autoFilter ref="C1:H23" xr:uid="{7F5AA978-2829-482B-ABB2-224C3C4BCF04}"/>
  <tableColumns count="6">
    <tableColumn id="1" xr3:uid="{084DAF19-681B-4CD0-957B-7372740B968D}" name="Nom"/>
    <tableColumn id="2" xr3:uid="{35FBE650-B5E8-4B1A-A471-771E3462BB78}" name="Prénom"/>
    <tableColumn id="3" xr3:uid="{A5E8698E-3091-422E-B5EE-F69BC1F841D0}" name="Sexe"/>
    <tableColumn id="4" xr3:uid="{D2AC1EBA-18E9-4EA6-9026-39DBA07B4E4C}" name="Date d'engagement" dataDxfId="0"/>
    <tableColumn id="5" xr3:uid="{1BDC478A-6864-4D8F-922D-8A6F8E66587D}" name="Ancienneté (ans)">
      <calculatedColumnFormula>DATEDIF(F2,TODAY(),"y")</calculatedColumnFormula>
    </tableColumn>
    <tableColumn id="6" xr3:uid="{4D27E498-339E-4149-98AE-685A9B363A33}" name="Fonction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6"/>
  <sheetViews>
    <sheetView tabSelected="1" workbookViewId="0">
      <selection sqref="A1:D3"/>
    </sheetView>
  </sheetViews>
  <sheetFormatPr baseColWidth="10" defaultRowHeight="14.4" x14ac:dyDescent="0.3"/>
  <cols>
    <col min="2" max="2" width="16.44140625" customWidth="1"/>
    <col min="4" max="4" width="45.5546875" customWidth="1"/>
  </cols>
  <sheetData>
    <row r="1" spans="1:4" x14ac:dyDescent="0.3">
      <c r="A1" s="48"/>
      <c r="B1" s="49"/>
      <c r="C1" s="49"/>
      <c r="D1" s="50"/>
    </row>
    <row r="2" spans="1:4" ht="18" x14ac:dyDescent="0.35">
      <c r="A2" s="54" t="s">
        <v>86</v>
      </c>
      <c r="B2" s="55"/>
      <c r="C2" s="55"/>
      <c r="D2" s="56"/>
    </row>
    <row r="3" spans="1:4" ht="15" thickBot="1" x14ac:dyDescent="0.35">
      <c r="A3" s="51"/>
      <c r="B3" s="52"/>
      <c r="C3" s="52"/>
      <c r="D3" s="53"/>
    </row>
    <row r="6" spans="1:4" x14ac:dyDescent="0.3">
      <c r="B6" s="28" t="s">
        <v>138</v>
      </c>
      <c r="C6" t="s">
        <v>143</v>
      </c>
    </row>
    <row r="8" spans="1:4" x14ac:dyDescent="0.3">
      <c r="B8" s="28" t="s">
        <v>139</v>
      </c>
      <c r="C8" t="s">
        <v>140</v>
      </c>
    </row>
    <row r="10" spans="1:4" x14ac:dyDescent="0.3">
      <c r="B10" s="28" t="s">
        <v>142</v>
      </c>
      <c r="C10" t="s">
        <v>141</v>
      </c>
    </row>
    <row r="11" spans="1:4" x14ac:dyDescent="0.3">
      <c r="B11" s="28"/>
    </row>
    <row r="12" spans="1:4" x14ac:dyDescent="0.3">
      <c r="B12" s="28" t="s">
        <v>176</v>
      </c>
      <c r="C12" t="s">
        <v>178</v>
      </c>
    </row>
    <row r="13" spans="1:4" x14ac:dyDescent="0.3">
      <c r="B13" s="28"/>
    </row>
    <row r="14" spans="1:4" x14ac:dyDescent="0.3">
      <c r="B14" s="28" t="s">
        <v>177</v>
      </c>
      <c r="C14" t="s">
        <v>179</v>
      </c>
    </row>
    <row r="16" spans="1:4" x14ac:dyDescent="0.3">
      <c r="B16" s="28" t="s">
        <v>87</v>
      </c>
      <c r="C16" t="s">
        <v>93</v>
      </c>
    </row>
    <row r="18" spans="2:3" x14ac:dyDescent="0.3">
      <c r="B18" s="28" t="s">
        <v>88</v>
      </c>
      <c r="C18" t="s">
        <v>112</v>
      </c>
    </row>
    <row r="20" spans="2:3" x14ac:dyDescent="0.3">
      <c r="B20" s="28" t="s">
        <v>100</v>
      </c>
      <c r="C20" t="s">
        <v>94</v>
      </c>
    </row>
    <row r="22" spans="2:3" x14ac:dyDescent="0.3">
      <c r="B22" s="28" t="s">
        <v>89</v>
      </c>
      <c r="C22" t="s">
        <v>90</v>
      </c>
    </row>
    <row r="24" spans="2:3" x14ac:dyDescent="0.3">
      <c r="B24" s="28" t="s">
        <v>91</v>
      </c>
      <c r="C24" t="s">
        <v>112</v>
      </c>
    </row>
    <row r="26" spans="2:3" x14ac:dyDescent="0.3">
      <c r="B26" s="28" t="s">
        <v>109</v>
      </c>
      <c r="C26" t="s">
        <v>92</v>
      </c>
    </row>
  </sheetData>
  <hyperlinks>
    <hyperlink ref="B16" location="TCD1a!A1" display="TCD1a" xr:uid="{00000000-0004-0000-0000-000000000000}"/>
    <hyperlink ref="B18" location="TCD1b!A1" display="TCD1b" xr:uid="{00000000-0004-0000-0000-000001000000}"/>
    <hyperlink ref="B22" location="TCD2a!A1" display="TCD2a" xr:uid="{00000000-0004-0000-0000-000002000000}"/>
    <hyperlink ref="B24" location="TCD2b!A1" display="TCD2b" xr:uid="{00000000-0004-0000-0000-000003000000}"/>
    <hyperlink ref="B20" location="TCD1c!A1" display="TCD1c" xr:uid="{4E413782-32E0-434D-B76B-F73D2D055DBC}"/>
    <hyperlink ref="B26" location="TCD2c!A1" display="TCD2c" xr:uid="{FFA140F1-E7E1-4887-82A6-BF1F876CEFBC}"/>
    <hyperlink ref="B6" location="'Tip &amp; trick 1'!A1" display="Tip &amp; trick 1" xr:uid="{614CB4AB-0E13-4AE7-83F5-32970E827519}"/>
    <hyperlink ref="B8" location="'Tip &amp; trick 2'!A1" display="Tip &amp; trick 2" xr:uid="{B82268ED-290D-482B-B0E4-4848A06E0F28}"/>
    <hyperlink ref="B10" location="'Tip &amp; trick 3'!A1" display="Tip &amp; trick 3" xr:uid="{22A9863F-0631-4C44-A177-00A8F461409F}"/>
    <hyperlink ref="B12" location="'Tip &amp; trick 4'!A1" display="Tip &amp; trick 4" xr:uid="{9F266A3A-23D7-4AED-BA10-00AC32EA76E6}"/>
    <hyperlink ref="B14" location="'Tip &amp; trick 5'!A1" display="Tip &amp; trick 5" xr:uid="{8C0F9989-19AB-4EAC-AA0B-D0E4FD1342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D382-309A-44EA-9AF7-D6F1FFDCE7A9}">
  <dimension ref="A1:P28"/>
  <sheetViews>
    <sheetView workbookViewId="0">
      <selection activeCell="P1" sqref="P1"/>
    </sheetView>
  </sheetViews>
  <sheetFormatPr baseColWidth="10" defaultRowHeight="14.4" x14ac:dyDescent="0.3"/>
  <cols>
    <col min="2" max="2" width="14.88671875" customWidth="1"/>
    <col min="4" max="4" width="14.6640625" customWidth="1"/>
  </cols>
  <sheetData>
    <row r="1" spans="1:16" x14ac:dyDescent="0.3">
      <c r="A1" s="48"/>
      <c r="B1" s="49"/>
      <c r="C1" s="49"/>
      <c r="D1" s="50"/>
      <c r="F1" s="60" t="s">
        <v>144</v>
      </c>
      <c r="G1" t="s">
        <v>145</v>
      </c>
      <c r="P1" s="28" t="s">
        <v>95</v>
      </c>
    </row>
    <row r="2" spans="1:16" ht="18" x14ac:dyDescent="0.35">
      <c r="A2" s="54" t="s">
        <v>143</v>
      </c>
      <c r="B2" s="55"/>
      <c r="C2" s="55"/>
      <c r="D2" s="56"/>
      <c r="G2" t="s">
        <v>146</v>
      </c>
    </row>
    <row r="3" spans="1:16" ht="15" thickBot="1" x14ac:dyDescent="0.35">
      <c r="A3" s="51"/>
      <c r="B3" s="52"/>
      <c r="C3" s="52"/>
      <c r="D3" s="53"/>
    </row>
    <row r="5" spans="1:16" x14ac:dyDescent="0.3">
      <c r="A5" t="s">
        <v>147</v>
      </c>
    </row>
    <row r="7" spans="1:16" x14ac:dyDescent="0.3">
      <c r="B7" t="s">
        <v>0</v>
      </c>
      <c r="C7" t="s">
        <v>1</v>
      </c>
    </row>
    <row r="8" spans="1:16" x14ac:dyDescent="0.3">
      <c r="B8" t="s">
        <v>5</v>
      </c>
      <c r="C8" t="s">
        <v>6</v>
      </c>
      <c r="H8" s="62" t="s">
        <v>148</v>
      </c>
      <c r="I8" s="57" t="s">
        <v>150</v>
      </c>
    </row>
    <row r="9" spans="1:16" x14ac:dyDescent="0.3">
      <c r="B9" t="s">
        <v>8</v>
      </c>
      <c r="C9" t="s">
        <v>9</v>
      </c>
      <c r="I9" s="57" t="s">
        <v>151</v>
      </c>
    </row>
    <row r="10" spans="1:16" x14ac:dyDescent="0.3">
      <c r="B10" t="s">
        <v>11</v>
      </c>
      <c r="C10" t="s">
        <v>12</v>
      </c>
      <c r="I10" s="57" t="s">
        <v>149</v>
      </c>
    </row>
    <row r="11" spans="1:16" x14ac:dyDescent="0.3">
      <c r="B11" t="s">
        <v>13</v>
      </c>
      <c r="C11" t="s">
        <v>14</v>
      </c>
    </row>
    <row r="12" spans="1:16" x14ac:dyDescent="0.3">
      <c r="B12" t="s">
        <v>16</v>
      </c>
      <c r="C12" t="s">
        <v>17</v>
      </c>
    </row>
    <row r="13" spans="1:16" x14ac:dyDescent="0.3">
      <c r="B13" t="s">
        <v>18</v>
      </c>
      <c r="C13" t="s">
        <v>19</v>
      </c>
    </row>
    <row r="14" spans="1:16" x14ac:dyDescent="0.3">
      <c r="B14" t="s">
        <v>21</v>
      </c>
      <c r="C14" t="s">
        <v>22</v>
      </c>
    </row>
    <row r="15" spans="1:16" x14ac:dyDescent="0.3">
      <c r="B15" t="s">
        <v>23</v>
      </c>
      <c r="C15" t="s">
        <v>24</v>
      </c>
    </row>
    <row r="16" spans="1:16" x14ac:dyDescent="0.3">
      <c r="B16" t="s">
        <v>25</v>
      </c>
      <c r="C16" t="s">
        <v>26</v>
      </c>
    </row>
    <row r="17" spans="2:3" x14ac:dyDescent="0.3">
      <c r="B17" t="s">
        <v>25</v>
      </c>
      <c r="C17" t="s">
        <v>27</v>
      </c>
    </row>
    <row r="18" spans="2:3" x14ac:dyDescent="0.3">
      <c r="B18" t="s">
        <v>29</v>
      </c>
      <c r="C18" t="s">
        <v>30</v>
      </c>
    </row>
    <row r="19" spans="2:3" x14ac:dyDescent="0.3">
      <c r="B19" t="s">
        <v>31</v>
      </c>
      <c r="C19" t="s">
        <v>32</v>
      </c>
    </row>
    <row r="20" spans="2:3" x14ac:dyDescent="0.3">
      <c r="B20" t="s">
        <v>33</v>
      </c>
      <c r="C20" t="s">
        <v>34</v>
      </c>
    </row>
    <row r="21" spans="2:3" x14ac:dyDescent="0.3">
      <c r="B21" t="s">
        <v>35</v>
      </c>
      <c r="C21" t="s">
        <v>36</v>
      </c>
    </row>
    <row r="22" spans="2:3" x14ac:dyDescent="0.3">
      <c r="B22" t="s">
        <v>37</v>
      </c>
      <c r="C22" t="s">
        <v>38</v>
      </c>
    </row>
    <row r="23" spans="2:3" x14ac:dyDescent="0.3">
      <c r="B23" t="s">
        <v>39</v>
      </c>
      <c r="C23" t="s">
        <v>40</v>
      </c>
    </row>
    <row r="24" spans="2:3" x14ac:dyDescent="0.3">
      <c r="B24" t="s">
        <v>41</v>
      </c>
      <c r="C24" t="s">
        <v>42</v>
      </c>
    </row>
    <row r="25" spans="2:3" x14ac:dyDescent="0.3">
      <c r="B25" t="s">
        <v>43</v>
      </c>
      <c r="C25" t="s">
        <v>44</v>
      </c>
    </row>
    <row r="26" spans="2:3" x14ac:dyDescent="0.3">
      <c r="B26" t="s">
        <v>45</v>
      </c>
      <c r="C26" t="s">
        <v>46</v>
      </c>
    </row>
    <row r="27" spans="2:3" x14ac:dyDescent="0.3">
      <c r="B27" t="s">
        <v>47</v>
      </c>
      <c r="C27" t="s">
        <v>48</v>
      </c>
    </row>
    <row r="28" spans="2:3" x14ac:dyDescent="0.3">
      <c r="B28" t="s">
        <v>49</v>
      </c>
      <c r="C28" t="s">
        <v>50</v>
      </c>
    </row>
  </sheetData>
  <dataValidations count="1">
    <dataValidation type="list" allowBlank="1" showInputMessage="1" showErrorMessage="1" sqref="D8:D28" xr:uid="{CBE39748-8C82-41CD-A44C-5A3F87A19043}">
      <formula1>"Cuistot,Serveur,Barman,Gérant,Plongeur,Réceptionniste,Sommelier"</formula1>
    </dataValidation>
  </dataValidations>
  <hyperlinks>
    <hyperlink ref="P1" location="Sommaire!A1" display="Retour Sommaire" xr:uid="{ACB29C49-2F5A-42EC-B3E2-516DD94CBDB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2D9D-C035-489A-8396-C997977DC801}">
  <dimension ref="A1:Z19"/>
  <sheetViews>
    <sheetView topLeftCell="L1" workbookViewId="0">
      <selection activeCell="P1" sqref="P1"/>
    </sheetView>
  </sheetViews>
  <sheetFormatPr baseColWidth="10" defaultRowHeight="14.4" x14ac:dyDescent="0.3"/>
  <cols>
    <col min="3" max="3" width="13.44140625" customWidth="1"/>
    <col min="8" max="8" width="14.77734375" customWidth="1"/>
    <col min="16" max="16" width="13.109375" bestFit="1" customWidth="1"/>
    <col min="22" max="22" width="14" customWidth="1"/>
  </cols>
  <sheetData>
    <row r="1" spans="1:26" x14ac:dyDescent="0.3">
      <c r="A1" s="48"/>
      <c r="B1" s="49"/>
      <c r="C1" s="49"/>
      <c r="D1" s="50"/>
      <c r="P1" s="28" t="s">
        <v>95</v>
      </c>
    </row>
    <row r="2" spans="1:26" ht="18" x14ac:dyDescent="0.35">
      <c r="A2" s="54" t="s">
        <v>137</v>
      </c>
      <c r="B2" s="55"/>
      <c r="C2" s="55"/>
      <c r="D2" s="56"/>
    </row>
    <row r="3" spans="1:26" ht="15" thickBot="1" x14ac:dyDescent="0.35">
      <c r="A3" s="51"/>
      <c r="B3" s="52"/>
      <c r="C3" s="52"/>
      <c r="D3" s="53"/>
    </row>
    <row r="5" spans="1:26" x14ac:dyDescent="0.3">
      <c r="A5" t="s">
        <v>120</v>
      </c>
      <c r="C5" t="s">
        <v>96</v>
      </c>
      <c r="G5" t="s">
        <v>121</v>
      </c>
      <c r="O5" t="s">
        <v>124</v>
      </c>
      <c r="U5" t="s">
        <v>125</v>
      </c>
    </row>
    <row r="7" spans="1:26" ht="15" thickBot="1" x14ac:dyDescent="0.35">
      <c r="A7" t="s">
        <v>122</v>
      </c>
    </row>
    <row r="8" spans="1:26" ht="15" thickBot="1" x14ac:dyDescent="0.35">
      <c r="H8" t="s">
        <v>7</v>
      </c>
      <c r="J8" s="61" t="s">
        <v>15</v>
      </c>
      <c r="P8" t="s">
        <v>108</v>
      </c>
      <c r="R8" s="61" t="s">
        <v>15</v>
      </c>
      <c r="U8" t="s">
        <v>0</v>
      </c>
      <c r="V8" t="s">
        <v>126</v>
      </c>
      <c r="Y8" s="60" t="s">
        <v>127</v>
      </c>
      <c r="Z8" s="61" t="s">
        <v>132</v>
      </c>
    </row>
    <row r="9" spans="1:26" x14ac:dyDescent="0.3">
      <c r="H9" t="s">
        <v>10</v>
      </c>
      <c r="P9" t="s">
        <v>7</v>
      </c>
      <c r="U9" t="s">
        <v>16</v>
      </c>
      <c r="V9" t="s">
        <v>130</v>
      </c>
    </row>
    <row r="10" spans="1:26" x14ac:dyDescent="0.3">
      <c r="H10" t="s">
        <v>15</v>
      </c>
      <c r="P10" t="s">
        <v>10</v>
      </c>
      <c r="U10" t="s">
        <v>128</v>
      </c>
      <c r="V10" t="s">
        <v>131</v>
      </c>
    </row>
    <row r="11" spans="1:26" x14ac:dyDescent="0.3">
      <c r="H11" t="s">
        <v>96</v>
      </c>
      <c r="P11" t="s">
        <v>15</v>
      </c>
      <c r="U11" t="s">
        <v>31</v>
      </c>
      <c r="V11" t="s">
        <v>131</v>
      </c>
    </row>
    <row r="12" spans="1:26" x14ac:dyDescent="0.3">
      <c r="H12" t="s">
        <v>20</v>
      </c>
      <c r="P12" t="s">
        <v>96</v>
      </c>
      <c r="U12" t="s">
        <v>45</v>
      </c>
      <c r="V12" t="s">
        <v>130</v>
      </c>
    </row>
    <row r="13" spans="1:26" x14ac:dyDescent="0.3">
      <c r="H13" t="s">
        <v>28</v>
      </c>
      <c r="P13" t="s">
        <v>20</v>
      </c>
      <c r="U13" t="s">
        <v>23</v>
      </c>
      <c r="V13" t="s">
        <v>132</v>
      </c>
    </row>
    <row r="14" spans="1:26" x14ac:dyDescent="0.3">
      <c r="P14" t="s">
        <v>28</v>
      </c>
      <c r="U14" t="s">
        <v>107</v>
      </c>
      <c r="V14" t="s">
        <v>130</v>
      </c>
    </row>
    <row r="15" spans="1:26" x14ac:dyDescent="0.3">
      <c r="P15" t="s">
        <v>123</v>
      </c>
      <c r="U15" t="s">
        <v>47</v>
      </c>
      <c r="V15" t="s">
        <v>133</v>
      </c>
    </row>
    <row r="16" spans="1:26" x14ac:dyDescent="0.3">
      <c r="U16" t="s">
        <v>129</v>
      </c>
      <c r="V16" t="s">
        <v>132</v>
      </c>
    </row>
    <row r="17" spans="21:22" x14ac:dyDescent="0.3">
      <c r="U17" t="s">
        <v>39</v>
      </c>
      <c r="V17" t="s">
        <v>134</v>
      </c>
    </row>
    <row r="18" spans="21:22" x14ac:dyDescent="0.3">
      <c r="U18" t="s">
        <v>135</v>
      </c>
      <c r="V18" t="s">
        <v>136</v>
      </c>
    </row>
    <row r="19" spans="21:22" x14ac:dyDescent="0.3">
      <c r="U19" t="s">
        <v>182</v>
      </c>
      <c r="V19" t="s">
        <v>183</v>
      </c>
    </row>
  </sheetData>
  <dataValidations count="4">
    <dataValidation type="list" allowBlank="1" showInputMessage="1" showErrorMessage="1" sqref="J8" xr:uid="{71580699-9AEA-4C63-8D2B-B77F8DC4DAF1}">
      <formula1>$H$8:$H$13</formula1>
    </dataValidation>
    <dataValidation type="list" allowBlank="1" showInputMessage="1" showErrorMessage="1" sqref="R8" xr:uid="{8E29D9AC-C0D7-479E-8A7E-7BFD71F258C2}">
      <formula1>$P$9:$P$15</formula1>
    </dataValidation>
    <dataValidation type="list" allowBlank="1" showInputMessage="1" showErrorMessage="1" sqref="Z8" xr:uid="{C683AA9B-82E8-407D-8168-F58AB24FF145}">
      <formula1>$V$9:$V$19</formula1>
    </dataValidation>
    <dataValidation type="list" allowBlank="1" showInputMessage="1" showErrorMessage="1" sqref="C5" xr:uid="{7A522953-F41F-4444-8E67-4C612C6C64D3}">
      <formula1>"Cuistot,Serveur,Barman,Gérant,Plongeur,Réceptionniste,Sommelier"</formula1>
    </dataValidation>
  </dataValidations>
  <hyperlinks>
    <hyperlink ref="P1" location="Sommaire!A1" display="Retour Sommaire" xr:uid="{170C8949-A0B4-4ED0-A7FE-1EF860F8307D}"/>
  </hyperlink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A8B2-1A4A-49C3-891D-A3DFA55A66F0}">
  <dimension ref="A1:V33"/>
  <sheetViews>
    <sheetView workbookViewId="0"/>
  </sheetViews>
  <sheetFormatPr baseColWidth="10" defaultRowHeight="14.4" x14ac:dyDescent="0.3"/>
  <cols>
    <col min="9" max="9" width="15.109375" customWidth="1"/>
    <col min="13" max="13" width="14.77734375" customWidth="1"/>
    <col min="18" max="18" width="13.109375" bestFit="1" customWidth="1"/>
    <col min="19" max="19" width="13.77734375" customWidth="1"/>
    <col min="20" max="20" width="14.109375" customWidth="1"/>
  </cols>
  <sheetData>
    <row r="1" spans="1:19" x14ac:dyDescent="0.3">
      <c r="A1" s="48"/>
      <c r="B1" s="49"/>
      <c r="C1" s="49"/>
      <c r="D1" s="50"/>
      <c r="P1" s="28" t="s">
        <v>95</v>
      </c>
    </row>
    <row r="2" spans="1:19" ht="18" x14ac:dyDescent="0.35">
      <c r="A2" s="54" t="s">
        <v>113</v>
      </c>
      <c r="B2" s="55"/>
      <c r="C2" s="55"/>
      <c r="D2" s="56"/>
    </row>
    <row r="3" spans="1:19" ht="15" thickBot="1" x14ac:dyDescent="0.35">
      <c r="A3" s="51"/>
      <c r="B3" s="52"/>
      <c r="C3" s="52"/>
      <c r="D3" s="53"/>
    </row>
    <row r="5" spans="1:19" x14ac:dyDescent="0.3">
      <c r="A5" t="s">
        <v>114</v>
      </c>
      <c r="F5" t="s">
        <v>115</v>
      </c>
      <c r="L5" t="s">
        <v>116</v>
      </c>
    </row>
    <row r="7" spans="1:19" x14ac:dyDescent="0.3">
      <c r="A7" t="s">
        <v>117</v>
      </c>
      <c r="F7" t="s">
        <v>118</v>
      </c>
      <c r="L7" s="57" t="s">
        <v>153</v>
      </c>
    </row>
    <row r="8" spans="1:19" x14ac:dyDescent="0.3">
      <c r="F8" s="57" t="s">
        <v>152</v>
      </c>
      <c r="L8" s="57"/>
    </row>
    <row r="10" spans="1:19" ht="17.399999999999999" x14ac:dyDescent="0.35">
      <c r="B10" s="2" t="s">
        <v>62</v>
      </c>
      <c r="G10" s="2" t="s">
        <v>62</v>
      </c>
      <c r="I10" s="2" t="s">
        <v>62</v>
      </c>
      <c r="M10" s="2" t="s">
        <v>62</v>
      </c>
      <c r="O10" s="2" t="s">
        <v>62</v>
      </c>
      <c r="Q10" s="59" t="s">
        <v>119</v>
      </c>
    </row>
    <row r="11" spans="1:19" x14ac:dyDescent="0.3">
      <c r="B11" t="s">
        <v>7</v>
      </c>
      <c r="G11" t="s">
        <v>7</v>
      </c>
      <c r="I11" t="s">
        <v>184</v>
      </c>
      <c r="M11" t="s">
        <v>7</v>
      </c>
    </row>
    <row r="12" spans="1:19" x14ac:dyDescent="0.3">
      <c r="B12" t="s">
        <v>10</v>
      </c>
      <c r="G12" t="s">
        <v>10</v>
      </c>
      <c r="M12" t="s">
        <v>10</v>
      </c>
      <c r="Q12" s="2" t="s">
        <v>62</v>
      </c>
      <c r="S12" s="2" t="s">
        <v>62</v>
      </c>
    </row>
    <row r="13" spans="1:19" x14ac:dyDescent="0.3">
      <c r="B13" t="s">
        <v>7</v>
      </c>
      <c r="G13" t="s">
        <v>7</v>
      </c>
      <c r="M13" t="s">
        <v>7</v>
      </c>
      <c r="Q13" t="str" cm="1">
        <f t="array" ref="Q13:Q19">_xlfn.UNIQUE(M11:M33)</f>
        <v>Serveur</v>
      </c>
      <c r="S13" t="str" cm="1">
        <f t="array" ref="S13:S18">_xlfn._xlws.SORT(_xlfn.UNIQUE(_xlfn._xlws.FILTER(M11:M33,M11:M33&lt;&gt;"")))</f>
        <v>Barman</v>
      </c>
    </row>
    <row r="14" spans="1:19" x14ac:dyDescent="0.3">
      <c r="B14" t="s">
        <v>15</v>
      </c>
      <c r="G14" t="s">
        <v>15</v>
      </c>
      <c r="I14" s="2" t="s">
        <v>62</v>
      </c>
      <c r="M14" t="s">
        <v>15</v>
      </c>
      <c r="Q14" t="str">
        <v>Barman</v>
      </c>
      <c r="S14" t="str">
        <v>Cuistot</v>
      </c>
    </row>
    <row r="15" spans="1:19" x14ac:dyDescent="0.3">
      <c r="B15" t="s">
        <v>96</v>
      </c>
      <c r="G15" t="s">
        <v>96</v>
      </c>
      <c r="M15" t="s">
        <v>96</v>
      </c>
      <c r="Q15" t="str">
        <v>Plongeur</v>
      </c>
      <c r="S15" t="str">
        <v>Plongeur</v>
      </c>
    </row>
    <row r="16" spans="1:19" x14ac:dyDescent="0.3">
      <c r="B16" t="s">
        <v>20</v>
      </c>
      <c r="G16" t="s">
        <v>20</v>
      </c>
      <c r="M16" t="s">
        <v>20</v>
      </c>
      <c r="Q16" t="str">
        <v>Réceptionniste</v>
      </c>
      <c r="S16" t="str">
        <v>Réceptionniste</v>
      </c>
    </row>
    <row r="17" spans="2:22" x14ac:dyDescent="0.3">
      <c r="Q17" t="str">
        <v>Cuistot</v>
      </c>
      <c r="S17" t="str">
        <v>Serveur</v>
      </c>
    </row>
    <row r="18" spans="2:22" x14ac:dyDescent="0.3">
      <c r="Q18">
        <v>0</v>
      </c>
      <c r="S18" t="str">
        <v>Sommelier</v>
      </c>
    </row>
    <row r="19" spans="2:22" x14ac:dyDescent="0.3">
      <c r="B19" t="s">
        <v>20</v>
      </c>
      <c r="G19" t="s">
        <v>20</v>
      </c>
      <c r="M19" t="s">
        <v>20</v>
      </c>
      <c r="Q19" t="str">
        <v>Sommelier</v>
      </c>
    </row>
    <row r="20" spans="2:22" x14ac:dyDescent="0.3">
      <c r="B20" t="s">
        <v>7</v>
      </c>
      <c r="G20" t="s">
        <v>7</v>
      </c>
      <c r="M20" t="s">
        <v>7</v>
      </c>
    </row>
    <row r="21" spans="2:22" x14ac:dyDescent="0.3">
      <c r="B21" t="s">
        <v>15</v>
      </c>
      <c r="G21" t="s">
        <v>15</v>
      </c>
      <c r="M21" t="s">
        <v>15</v>
      </c>
    </row>
    <row r="22" spans="2:22" x14ac:dyDescent="0.3">
      <c r="B22" t="s">
        <v>28</v>
      </c>
      <c r="G22" t="s">
        <v>28</v>
      </c>
      <c r="M22" t="s">
        <v>28</v>
      </c>
    </row>
    <row r="23" spans="2:22" x14ac:dyDescent="0.3">
      <c r="B23" t="s">
        <v>20</v>
      </c>
      <c r="G23" t="s">
        <v>20</v>
      </c>
      <c r="M23" t="s">
        <v>20</v>
      </c>
    </row>
    <row r="24" spans="2:22" x14ac:dyDescent="0.3">
      <c r="B24" t="s">
        <v>7</v>
      </c>
      <c r="G24" t="s">
        <v>7</v>
      </c>
      <c r="M24" t="s">
        <v>7</v>
      </c>
      <c r="Q24" t="str" cm="1">
        <f t="array" ref="Q24:V24">TRANSPOSE(_xlfn._xlws.SORT(_xlfn.UNIQUE(_xlfn._xlws.FILTER(M11:M33,M11:M33&lt;&gt;""))))</f>
        <v>Barman</v>
      </c>
      <c r="R24" t="str">
        <v>Cuistot</v>
      </c>
      <c r="S24" t="str">
        <v>Plongeur</v>
      </c>
      <c r="T24" t="str">
        <v>Réceptionniste</v>
      </c>
      <c r="U24" t="str">
        <v>Serveur</v>
      </c>
      <c r="V24" t="str">
        <v>Sommelier</v>
      </c>
    </row>
    <row r="25" spans="2:22" x14ac:dyDescent="0.3">
      <c r="B25" t="s">
        <v>10</v>
      </c>
      <c r="G25" t="s">
        <v>10</v>
      </c>
      <c r="M25" t="s">
        <v>10</v>
      </c>
    </row>
    <row r="26" spans="2:22" x14ac:dyDescent="0.3">
      <c r="B26" t="s">
        <v>10</v>
      </c>
      <c r="G26" t="s">
        <v>10</v>
      </c>
      <c r="M26" t="s">
        <v>10</v>
      </c>
    </row>
    <row r="27" spans="2:22" x14ac:dyDescent="0.3">
      <c r="B27" t="s">
        <v>15</v>
      </c>
      <c r="G27" t="s">
        <v>15</v>
      </c>
      <c r="M27" t="s">
        <v>15</v>
      </c>
    </row>
    <row r="28" spans="2:22" x14ac:dyDescent="0.3">
      <c r="B28" t="s">
        <v>15</v>
      </c>
      <c r="G28" t="s">
        <v>15</v>
      </c>
      <c r="M28" t="s">
        <v>15</v>
      </c>
    </row>
    <row r="29" spans="2:22" x14ac:dyDescent="0.3">
      <c r="B29" t="s">
        <v>20</v>
      </c>
      <c r="G29" t="s">
        <v>20</v>
      </c>
      <c r="M29" t="s">
        <v>20</v>
      </c>
    </row>
    <row r="30" spans="2:22" x14ac:dyDescent="0.3">
      <c r="B30" t="s">
        <v>7</v>
      </c>
      <c r="G30" t="s">
        <v>7</v>
      </c>
      <c r="M30" t="s">
        <v>7</v>
      </c>
    </row>
    <row r="31" spans="2:22" x14ac:dyDescent="0.3">
      <c r="B31" t="s">
        <v>96</v>
      </c>
      <c r="G31" t="s">
        <v>96</v>
      </c>
      <c r="M31" t="s">
        <v>96</v>
      </c>
    </row>
    <row r="32" spans="2:22" x14ac:dyDescent="0.3">
      <c r="B32" t="s">
        <v>7</v>
      </c>
      <c r="G32" t="s">
        <v>7</v>
      </c>
      <c r="M32" t="s">
        <v>7</v>
      </c>
    </row>
    <row r="33" spans="2:13" x14ac:dyDescent="0.3">
      <c r="B33" t="s">
        <v>7</v>
      </c>
      <c r="G33" t="s">
        <v>7</v>
      </c>
      <c r="M33" t="s">
        <v>7</v>
      </c>
    </row>
  </sheetData>
  <dataValidations count="2">
    <dataValidation type="list" allowBlank="1" showInputMessage="1" showErrorMessage="1" sqref="B19:B33 B11:B16 G19:G33 G11:G16 M15" xr:uid="{2A8ADBF9-BDEB-4EF1-B1AF-56D609F6F92B}">
      <formula1>"Cuistot,Serveur,Barman,Gérant,Plongeur,Réceptionniste,Sommelier"</formula1>
    </dataValidation>
    <dataValidation type="list" errorStyle="warning" allowBlank="1" showInputMessage="1" showErrorMessage="1" errorTitle="Attention" error="La fonction utilisée est nouvelle" sqref="M19:M33 M16 M11:M14" xr:uid="{C5C9877E-25E1-43C1-A4EC-ED906CA9BABD}">
      <formula1>"Cuistot,Serveur,Barman,Gérant,Plongeur,Réceptionniste,Sommelier"</formula1>
    </dataValidation>
  </dataValidations>
  <hyperlinks>
    <hyperlink ref="P1" location="Sommaire!A1" display="Retour Sommaire" xr:uid="{8B38D8EB-31F9-488D-B0B6-0C50F4F5D8A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99ED-82D8-43D0-A93C-D8C9FDD43BB0}">
  <dimension ref="A1:P27"/>
  <sheetViews>
    <sheetView workbookViewId="0">
      <selection activeCell="P3" sqref="P3"/>
    </sheetView>
  </sheetViews>
  <sheetFormatPr baseColWidth="10" defaultRowHeight="14.4" x14ac:dyDescent="0.3"/>
  <cols>
    <col min="1" max="1" width="11.5546875" customWidth="1"/>
  </cols>
  <sheetData>
    <row r="1" spans="1:16" x14ac:dyDescent="0.3">
      <c r="A1" s="48"/>
      <c r="B1" s="49"/>
      <c r="C1" s="49"/>
      <c r="D1" s="50"/>
    </row>
    <row r="2" spans="1:16" ht="18" x14ac:dyDescent="0.35">
      <c r="A2" s="54" t="s">
        <v>156</v>
      </c>
      <c r="B2" s="55"/>
      <c r="C2" s="55"/>
      <c r="D2" s="56"/>
    </row>
    <row r="3" spans="1:16" ht="18" x14ac:dyDescent="0.35">
      <c r="A3" s="54" t="s">
        <v>157</v>
      </c>
      <c r="B3" s="55"/>
      <c r="C3" s="55"/>
      <c r="D3" s="56"/>
      <c r="P3" s="28" t="s">
        <v>95</v>
      </c>
    </row>
    <row r="4" spans="1:16" ht="15" thickBot="1" x14ac:dyDescent="0.35">
      <c r="A4" s="51"/>
      <c r="B4" s="52"/>
      <c r="C4" s="52"/>
      <c r="D4" s="53"/>
    </row>
    <row r="7" spans="1:16" x14ac:dyDescent="0.3">
      <c r="B7" s="58" t="s">
        <v>162</v>
      </c>
      <c r="H7" s="58" t="s">
        <v>163</v>
      </c>
    </row>
    <row r="9" spans="1:16" x14ac:dyDescent="0.3">
      <c r="B9" s="22" t="s">
        <v>158</v>
      </c>
      <c r="D9" s="22" t="s">
        <v>159</v>
      </c>
      <c r="E9" s="22" t="s">
        <v>160</v>
      </c>
      <c r="H9" s="22" t="s">
        <v>159</v>
      </c>
      <c r="I9" s="22" t="s">
        <v>160</v>
      </c>
      <c r="J9" s="22" t="s">
        <v>165</v>
      </c>
      <c r="K9" s="22" t="s">
        <v>166</v>
      </c>
    </row>
    <row r="10" spans="1:16" x14ac:dyDescent="0.3">
      <c r="B10" s="22">
        <v>1.0900000000000001</v>
      </c>
      <c r="D10">
        <v>10</v>
      </c>
      <c r="H10" s="22" t="s">
        <v>164</v>
      </c>
      <c r="I10">
        <v>1.0900000000000001</v>
      </c>
      <c r="J10">
        <v>652.74</v>
      </c>
      <c r="K10">
        <v>0.94</v>
      </c>
    </row>
    <row r="11" spans="1:16" x14ac:dyDescent="0.3">
      <c r="D11">
        <v>500</v>
      </c>
      <c r="H11">
        <v>10</v>
      </c>
    </row>
    <row r="12" spans="1:16" x14ac:dyDescent="0.3">
      <c r="B12" t="s">
        <v>161</v>
      </c>
      <c r="D12">
        <v>150</v>
      </c>
      <c r="H12">
        <v>500</v>
      </c>
    </row>
    <row r="13" spans="1:16" x14ac:dyDescent="0.3">
      <c r="D13">
        <v>90</v>
      </c>
      <c r="H13">
        <v>150</v>
      </c>
    </row>
    <row r="14" spans="1:16" x14ac:dyDescent="0.3">
      <c r="D14">
        <v>185</v>
      </c>
      <c r="H14">
        <v>90</v>
      </c>
    </row>
    <row r="15" spans="1:16" x14ac:dyDescent="0.3">
      <c r="H15">
        <v>185</v>
      </c>
    </row>
    <row r="17" spans="1:15" ht="17.399999999999999" x14ac:dyDescent="0.35">
      <c r="A17" s="67" t="s">
        <v>168</v>
      </c>
    </row>
    <row r="19" spans="1:15" x14ac:dyDescent="0.3">
      <c r="B19" s="58" t="s">
        <v>162</v>
      </c>
      <c r="H19" s="58" t="s">
        <v>163</v>
      </c>
    </row>
    <row r="21" spans="1:15" x14ac:dyDescent="0.3">
      <c r="B21" s="22" t="s">
        <v>158</v>
      </c>
      <c r="D21" s="22" t="s">
        <v>159</v>
      </c>
      <c r="E21" s="22" t="s">
        <v>160</v>
      </c>
      <c r="H21" s="22" t="s">
        <v>159</v>
      </c>
      <c r="I21" s="22" t="s">
        <v>160</v>
      </c>
      <c r="J21" s="22" t="s">
        <v>165</v>
      </c>
      <c r="K21" s="22" t="s">
        <v>166</v>
      </c>
      <c r="N21" s="60" t="s">
        <v>170</v>
      </c>
      <c r="O21" s="22" t="s">
        <v>171</v>
      </c>
    </row>
    <row r="22" spans="1:15" x14ac:dyDescent="0.3">
      <c r="B22" s="22">
        <v>1.0900000000000001</v>
      </c>
      <c r="D22">
        <v>10</v>
      </c>
      <c r="E22">
        <f>D22*$B$22</f>
        <v>10.9</v>
      </c>
      <c r="H22" s="22" t="s">
        <v>164</v>
      </c>
      <c r="I22">
        <v>1.0900000000000001</v>
      </c>
      <c r="J22">
        <v>652.74</v>
      </c>
      <c r="K22">
        <v>0.94</v>
      </c>
      <c r="N22" s="60"/>
      <c r="O22" s="22"/>
    </row>
    <row r="23" spans="1:15" x14ac:dyDescent="0.3">
      <c r="D23">
        <v>500</v>
      </c>
      <c r="E23">
        <f t="shared" ref="E23:E26" si="0">D23*$B$22</f>
        <v>545</v>
      </c>
      <c r="H23">
        <v>10</v>
      </c>
      <c r="I23">
        <f>$H23*I$22</f>
        <v>10.9</v>
      </c>
      <c r="J23">
        <f t="shared" ref="J23:K27" si="1">$H23*J$22</f>
        <v>6527.4</v>
      </c>
      <c r="K23">
        <f t="shared" si="1"/>
        <v>9.3999999999999986</v>
      </c>
      <c r="N23" s="60" t="s">
        <v>169</v>
      </c>
      <c r="O23" s="22" t="s">
        <v>172</v>
      </c>
    </row>
    <row r="24" spans="1:15" x14ac:dyDescent="0.3">
      <c r="B24" t="s">
        <v>161</v>
      </c>
      <c r="D24">
        <v>150</v>
      </c>
      <c r="E24">
        <f t="shared" si="0"/>
        <v>163.5</v>
      </c>
      <c r="H24">
        <v>500</v>
      </c>
      <c r="I24">
        <f t="shared" ref="I24:I27" si="2">$H24*I$22</f>
        <v>545</v>
      </c>
      <c r="J24">
        <f t="shared" si="1"/>
        <v>326370</v>
      </c>
      <c r="K24">
        <f t="shared" si="1"/>
        <v>470</v>
      </c>
      <c r="N24" s="60"/>
      <c r="O24" s="22"/>
    </row>
    <row r="25" spans="1:15" x14ac:dyDescent="0.3">
      <c r="D25">
        <v>90</v>
      </c>
      <c r="E25">
        <f t="shared" si="0"/>
        <v>98.100000000000009</v>
      </c>
      <c r="H25">
        <v>150</v>
      </c>
      <c r="I25">
        <f t="shared" si="2"/>
        <v>163.5</v>
      </c>
      <c r="J25">
        <f t="shared" si="1"/>
        <v>97911</v>
      </c>
      <c r="K25">
        <f t="shared" si="1"/>
        <v>141</v>
      </c>
      <c r="N25" s="60" t="s">
        <v>173</v>
      </c>
      <c r="O25" s="22" t="s">
        <v>174</v>
      </c>
    </row>
    <row r="26" spans="1:15" x14ac:dyDescent="0.3">
      <c r="D26">
        <v>185</v>
      </c>
      <c r="E26">
        <f t="shared" si="0"/>
        <v>201.65</v>
      </c>
      <c r="H26">
        <v>90</v>
      </c>
      <c r="I26">
        <f t="shared" si="2"/>
        <v>98.100000000000009</v>
      </c>
      <c r="J26">
        <f t="shared" si="1"/>
        <v>58746.6</v>
      </c>
      <c r="K26">
        <f t="shared" si="1"/>
        <v>84.6</v>
      </c>
      <c r="O26" s="22" t="s">
        <v>175</v>
      </c>
    </row>
    <row r="27" spans="1:15" x14ac:dyDescent="0.3">
      <c r="H27">
        <v>185</v>
      </c>
      <c r="I27">
        <f t="shared" si="2"/>
        <v>201.65</v>
      </c>
      <c r="J27">
        <f t="shared" si="1"/>
        <v>120756.90000000001</v>
      </c>
      <c r="K27">
        <f t="shared" si="1"/>
        <v>173.89999999999998</v>
      </c>
    </row>
  </sheetData>
  <hyperlinks>
    <hyperlink ref="P3" location="Sommaire!A1" display="Retour Sommaire" xr:uid="{8F2297BE-3917-4D9C-87B0-1AF2E2B2C41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ECD9-4E2E-49AD-8BC1-D3D04EB1773A}">
  <dimension ref="A1:P27"/>
  <sheetViews>
    <sheetView workbookViewId="0">
      <selection activeCell="P1" sqref="P1"/>
    </sheetView>
  </sheetViews>
  <sheetFormatPr baseColWidth="10" defaultRowHeight="14.4" x14ac:dyDescent="0.3"/>
  <sheetData>
    <row r="1" spans="1:16" x14ac:dyDescent="0.3">
      <c r="A1" s="48"/>
      <c r="B1" s="49"/>
      <c r="C1" s="49"/>
      <c r="D1" s="50"/>
      <c r="P1" s="28" t="s">
        <v>95</v>
      </c>
    </row>
    <row r="2" spans="1:16" ht="18" x14ac:dyDescent="0.35">
      <c r="A2" s="54" t="s">
        <v>167</v>
      </c>
      <c r="B2" s="55"/>
      <c r="C2" s="55"/>
      <c r="D2" s="56"/>
    </row>
    <row r="3" spans="1:16" ht="15" thickBot="1" x14ac:dyDescent="0.35">
      <c r="A3" s="51"/>
      <c r="B3" s="52"/>
      <c r="C3" s="52"/>
      <c r="D3" s="53"/>
    </row>
    <row r="7" spans="1:16" x14ac:dyDescent="0.3">
      <c r="B7" s="58" t="s">
        <v>162</v>
      </c>
      <c r="H7" s="58" t="s">
        <v>163</v>
      </c>
    </row>
    <row r="9" spans="1:16" x14ac:dyDescent="0.3">
      <c r="B9" s="22" t="s">
        <v>158</v>
      </c>
      <c r="D9" s="22" t="s">
        <v>159</v>
      </c>
      <c r="E9" s="22" t="s">
        <v>160</v>
      </c>
      <c r="H9" s="22" t="s">
        <v>159</v>
      </c>
      <c r="I9" s="22" t="s">
        <v>160</v>
      </c>
      <c r="J9" s="22" t="s">
        <v>165</v>
      </c>
      <c r="K9" s="22" t="s">
        <v>166</v>
      </c>
    </row>
    <row r="10" spans="1:16" x14ac:dyDescent="0.3">
      <c r="B10" s="22">
        <v>1.0900000000000001</v>
      </c>
      <c r="D10">
        <v>10</v>
      </c>
      <c r="H10" s="22" t="s">
        <v>164</v>
      </c>
      <c r="I10">
        <v>1.0900000000000001</v>
      </c>
      <c r="J10">
        <v>652.74</v>
      </c>
      <c r="K10">
        <v>0.94</v>
      </c>
    </row>
    <row r="11" spans="1:16" x14ac:dyDescent="0.3">
      <c r="D11">
        <v>500</v>
      </c>
      <c r="H11">
        <v>10</v>
      </c>
    </row>
    <row r="12" spans="1:16" x14ac:dyDescent="0.3">
      <c r="B12" t="s">
        <v>161</v>
      </c>
      <c r="D12">
        <v>150</v>
      </c>
      <c r="H12">
        <v>500</v>
      </c>
    </row>
    <row r="13" spans="1:16" x14ac:dyDescent="0.3">
      <c r="D13">
        <v>90</v>
      </c>
      <c r="H13">
        <v>150</v>
      </c>
    </row>
    <row r="14" spans="1:16" x14ac:dyDescent="0.3">
      <c r="D14">
        <v>185</v>
      </c>
      <c r="H14">
        <v>90</v>
      </c>
    </row>
    <row r="15" spans="1:16" x14ac:dyDescent="0.3">
      <c r="H15">
        <v>185</v>
      </c>
    </row>
    <row r="17" spans="1:11" ht="17.399999999999999" x14ac:dyDescent="0.35">
      <c r="A17" s="67" t="s">
        <v>168</v>
      </c>
    </row>
    <row r="19" spans="1:11" x14ac:dyDescent="0.3">
      <c r="B19" s="58" t="s">
        <v>162</v>
      </c>
      <c r="H19" s="58" t="s">
        <v>163</v>
      </c>
    </row>
    <row r="21" spans="1:11" x14ac:dyDescent="0.3">
      <c r="B21" s="22" t="s">
        <v>158</v>
      </c>
      <c r="D21" s="22" t="s">
        <v>159</v>
      </c>
      <c r="E21" s="22" t="s">
        <v>160</v>
      </c>
      <c r="H21" s="22" t="s">
        <v>159</v>
      </c>
      <c r="I21" s="22" t="s">
        <v>160</v>
      </c>
      <c r="J21" s="22" t="s">
        <v>165</v>
      </c>
      <c r="K21" s="22" t="s">
        <v>166</v>
      </c>
    </row>
    <row r="22" spans="1:11" x14ac:dyDescent="0.3">
      <c r="B22" s="22">
        <v>1.0900000000000001</v>
      </c>
      <c r="D22">
        <v>10</v>
      </c>
      <c r="E22" cm="1">
        <f t="array" ref="E22:E27">D22:D27*B22</f>
        <v>10.9</v>
      </c>
      <c r="H22" s="22" t="s">
        <v>164</v>
      </c>
      <c r="I22">
        <v>1.0900000000000001</v>
      </c>
      <c r="J22">
        <v>652.74</v>
      </c>
      <c r="K22">
        <v>0.94</v>
      </c>
    </row>
    <row r="23" spans="1:11" x14ac:dyDescent="0.3">
      <c r="D23">
        <v>500</v>
      </c>
      <c r="E23">
        <v>545</v>
      </c>
      <c r="H23">
        <v>10</v>
      </c>
      <c r="I23" cm="1">
        <f t="array" ref="I23:K27">H23:H27*I22:K22</f>
        <v>10.9</v>
      </c>
      <c r="J23">
        <v>6527.4</v>
      </c>
      <c r="K23">
        <v>9.3999999999999986</v>
      </c>
    </row>
    <row r="24" spans="1:11" x14ac:dyDescent="0.3">
      <c r="B24" t="s">
        <v>161</v>
      </c>
      <c r="D24">
        <v>150</v>
      </c>
      <c r="E24">
        <v>163.5</v>
      </c>
      <c r="H24">
        <v>500</v>
      </c>
      <c r="I24">
        <v>545</v>
      </c>
      <c r="J24">
        <v>326370</v>
      </c>
      <c r="K24">
        <v>470</v>
      </c>
    </row>
    <row r="25" spans="1:11" x14ac:dyDescent="0.3">
      <c r="D25">
        <v>90</v>
      </c>
      <c r="E25">
        <v>98.100000000000009</v>
      </c>
      <c r="H25">
        <v>150</v>
      </c>
      <c r="I25">
        <v>163.5</v>
      </c>
      <c r="J25">
        <v>97911</v>
      </c>
      <c r="K25">
        <v>141</v>
      </c>
    </row>
    <row r="26" spans="1:11" x14ac:dyDescent="0.3">
      <c r="D26">
        <v>185</v>
      </c>
      <c r="E26">
        <v>201.65</v>
      </c>
      <c r="H26">
        <v>90</v>
      </c>
      <c r="I26">
        <v>98.100000000000009</v>
      </c>
      <c r="J26">
        <v>58746.6</v>
      </c>
      <c r="K26">
        <v>84.6</v>
      </c>
    </row>
    <row r="27" spans="1:11" x14ac:dyDescent="0.3">
      <c r="D27">
        <v>500</v>
      </c>
      <c r="E27">
        <v>545</v>
      </c>
      <c r="H27">
        <v>185</v>
      </c>
      <c r="I27">
        <v>201.65</v>
      </c>
      <c r="J27">
        <v>120756.90000000001</v>
      </c>
      <c r="K27">
        <v>173.89999999999998</v>
      </c>
    </row>
  </sheetData>
  <hyperlinks>
    <hyperlink ref="P1" location="Sommaire!A1" display="Retour Sommaire" xr:uid="{AE729793-67A9-49E1-9D4B-925B75E1884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0EA8-6FB1-4743-B904-F30C5FFCAD21}">
  <sheetPr codeName="Feuil2"/>
  <dimension ref="A1:O22"/>
  <sheetViews>
    <sheetView workbookViewId="0"/>
  </sheetViews>
  <sheetFormatPr baseColWidth="10" defaultRowHeight="14.4" x14ac:dyDescent="0.3"/>
  <cols>
    <col min="1" max="1" width="50.6640625" style="3" customWidth="1"/>
    <col min="2" max="2" width="5.6640625" customWidth="1"/>
    <col min="6" max="6" width="18.77734375" customWidth="1"/>
    <col min="7" max="7" width="17.109375" customWidth="1"/>
    <col min="8" max="8" width="14.33203125" customWidth="1"/>
    <col min="10" max="10" width="14" customWidth="1"/>
    <col min="11" max="11" width="11.44140625" customWidth="1"/>
    <col min="12" max="12" width="21.6640625" customWidth="1"/>
  </cols>
  <sheetData>
    <row r="1" spans="1:15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62</v>
      </c>
      <c r="J1" t="s">
        <v>85</v>
      </c>
    </row>
    <row r="2" spans="1:15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5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  <c r="J3" t="s">
        <v>154</v>
      </c>
      <c r="N3" t="s">
        <v>104</v>
      </c>
    </row>
    <row r="4" spans="1:15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t="s">
        <v>97</v>
      </c>
    </row>
    <row r="5" spans="1:15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15" x14ac:dyDescent="0.3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 t="s">
        <v>62</v>
      </c>
      <c r="K6" s="2" t="s">
        <v>55</v>
      </c>
      <c r="L6" s="2" t="s">
        <v>102</v>
      </c>
      <c r="N6" s="2" t="s">
        <v>62</v>
      </c>
      <c r="O6" s="2" t="s">
        <v>55</v>
      </c>
    </row>
    <row r="7" spans="1:15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5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</row>
    <row r="9" spans="1:15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15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5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5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5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5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15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  <c r="K15" t="s">
        <v>57</v>
      </c>
    </row>
    <row r="16" spans="1:15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3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  <c r="K17" t="s">
        <v>59</v>
      </c>
    </row>
    <row r="18" spans="3:13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  <c r="K18" t="s">
        <v>98</v>
      </c>
    </row>
    <row r="19" spans="3:13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51</v>
      </c>
    </row>
    <row r="20" spans="3:13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K20" s="2" t="s">
        <v>63</v>
      </c>
      <c r="L20" s="2" t="s">
        <v>61</v>
      </c>
      <c r="M20" s="2"/>
    </row>
    <row r="21" spans="3:13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K21" t="s">
        <v>54</v>
      </c>
      <c r="L21" s="22"/>
      <c r="M21" s="22"/>
    </row>
    <row r="22" spans="3:13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  <c r="K22" t="s">
        <v>53</v>
      </c>
      <c r="L22" s="22"/>
      <c r="M22" s="22"/>
    </row>
  </sheetData>
  <dataValidations count="1">
    <dataValidation type="list" allowBlank="1" showInputMessage="1" showErrorMessage="1" sqref="H2:H22" xr:uid="{7D15AC17-86B1-497F-8261-F19E172E8167}">
      <formula1>"Cuistot,Serveur,Barman,Gérant,Plongeur,Réceptionniste,Sommelier"</formula1>
    </dataValidation>
  </dataValidations>
  <hyperlinks>
    <hyperlink ref="A15" location="Sommaire!A1" display="Retour Sommaire" xr:uid="{1AB65CC1-725B-4B5C-9739-90E142D3ADB7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O23"/>
  <sheetViews>
    <sheetView workbookViewId="0">
      <selection activeCell="H6" sqref="H6"/>
    </sheetView>
  </sheetViews>
  <sheetFormatPr baseColWidth="10" defaultRowHeight="14.4" x14ac:dyDescent="0.3"/>
  <cols>
    <col min="1" max="1" width="50.6640625" customWidth="1"/>
    <col min="2" max="2" width="5.6640625" customWidth="1"/>
    <col min="6" max="6" width="20.33203125" customWidth="1"/>
    <col min="7" max="7" width="16.33203125" bestFit="1" customWidth="1"/>
    <col min="8" max="8" width="15.33203125" customWidth="1"/>
    <col min="10" max="10" width="14" customWidth="1"/>
    <col min="11" max="11" width="11.44140625" customWidth="1"/>
    <col min="12" max="12" width="14" customWidth="1"/>
    <col min="14" max="14" width="14" customWidth="1"/>
  </cols>
  <sheetData>
    <row r="1" spans="1:15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85</v>
      </c>
    </row>
    <row r="2" spans="1:15" x14ac:dyDescent="0.3">
      <c r="A2" s="3"/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5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  <c r="J3" t="s">
        <v>56</v>
      </c>
      <c r="N3" t="s">
        <v>104</v>
      </c>
    </row>
    <row r="4" spans="1:15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t="s">
        <v>58</v>
      </c>
    </row>
    <row r="5" spans="1:15" ht="15" thickBot="1" x14ac:dyDescent="0.35">
      <c r="A5" s="3"/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15" ht="15.6" thickTop="1" thickBot="1" x14ac:dyDescent="0.35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12" t="s">
        <v>62</v>
      </c>
      <c r="K6" s="13" t="s">
        <v>55</v>
      </c>
      <c r="L6" s="13" t="s">
        <v>102</v>
      </c>
      <c r="N6" s="12" t="s">
        <v>62</v>
      </c>
      <c r="O6" s="13" t="s">
        <v>55</v>
      </c>
    </row>
    <row r="7" spans="1:15" ht="15" thickTop="1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14" t="s">
        <v>20</v>
      </c>
      <c r="K7" s="32">
        <f>COUNTIF($H$2:$H$22,J7)</f>
        <v>4</v>
      </c>
      <c r="L7" s="15">
        <f>COUNTIF(H:H,J7)</f>
        <v>4</v>
      </c>
      <c r="N7" s="14" t="s">
        <v>20</v>
      </c>
      <c r="O7" s="15" cm="1">
        <f t="array" ref="O7:O13">COUNTIF(H:H,N7:N13)</f>
        <v>4</v>
      </c>
    </row>
    <row r="8" spans="1:15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  <c r="J8" s="16" t="s">
        <v>7</v>
      </c>
      <c r="K8" s="33">
        <f t="shared" ref="K8:K13" si="1">COUNTIF($H$2:$H$22,J8)</f>
        <v>6</v>
      </c>
      <c r="L8" s="17">
        <f t="shared" ref="L8:L13" si="2">COUNTIF(H:H,J8)</f>
        <v>6</v>
      </c>
      <c r="N8" s="16" t="s">
        <v>7</v>
      </c>
      <c r="O8" s="17">
        <v>6</v>
      </c>
    </row>
    <row r="9" spans="1:15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s="16" t="s">
        <v>10</v>
      </c>
      <c r="K9" s="33">
        <f t="shared" si="1"/>
        <v>3</v>
      </c>
      <c r="L9" s="17">
        <f t="shared" si="2"/>
        <v>3</v>
      </c>
      <c r="N9" s="16" t="s">
        <v>10</v>
      </c>
      <c r="O9" s="17">
        <v>3</v>
      </c>
    </row>
    <row r="10" spans="1:15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16" t="s">
        <v>51</v>
      </c>
      <c r="K10" s="33">
        <f t="shared" si="1"/>
        <v>1</v>
      </c>
      <c r="L10" s="17">
        <f t="shared" si="2"/>
        <v>1</v>
      </c>
      <c r="N10" s="16" t="s">
        <v>51</v>
      </c>
      <c r="O10" s="17">
        <v>1</v>
      </c>
    </row>
    <row r="11" spans="1:15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16" t="s">
        <v>15</v>
      </c>
      <c r="K11" s="33">
        <f t="shared" si="1"/>
        <v>4</v>
      </c>
      <c r="L11" s="17">
        <f t="shared" si="2"/>
        <v>4</v>
      </c>
      <c r="N11" s="16" t="s">
        <v>15</v>
      </c>
      <c r="O11" s="17">
        <v>4</v>
      </c>
    </row>
    <row r="12" spans="1:15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16" t="s">
        <v>96</v>
      </c>
      <c r="K12" s="33">
        <f t="shared" si="1"/>
        <v>2</v>
      </c>
      <c r="L12" s="17">
        <f t="shared" si="2"/>
        <v>2</v>
      </c>
      <c r="N12" s="16" t="s">
        <v>96</v>
      </c>
      <c r="O12" s="17">
        <v>2</v>
      </c>
    </row>
    <row r="13" spans="1:15" ht="15" thickBot="1" x14ac:dyDescent="0.35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s="18" t="s">
        <v>28</v>
      </c>
      <c r="K13" s="34">
        <f t="shared" si="1"/>
        <v>1</v>
      </c>
      <c r="L13" s="19">
        <f t="shared" si="2"/>
        <v>1</v>
      </c>
      <c r="N13" s="18" t="s">
        <v>28</v>
      </c>
      <c r="O13" s="19">
        <v>1</v>
      </c>
    </row>
    <row r="14" spans="1:15" ht="15" thickTop="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15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  <c r="J15" t="s">
        <v>57</v>
      </c>
    </row>
    <row r="16" spans="1:15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2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  <c r="J17" t="s">
        <v>59</v>
      </c>
    </row>
    <row r="18" spans="3:12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  <c r="J18" t="s">
        <v>60</v>
      </c>
    </row>
    <row r="19" spans="3:12" ht="15" thickBot="1" x14ac:dyDescent="0.35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51</v>
      </c>
    </row>
    <row r="20" spans="3:12" ht="15.6" thickTop="1" thickBot="1" x14ac:dyDescent="0.35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J20" s="12" t="s">
        <v>63</v>
      </c>
      <c r="K20" s="70" t="s">
        <v>61</v>
      </c>
      <c r="L20" s="71"/>
    </row>
    <row r="21" spans="3:12" ht="15" thickTop="1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J21" s="20" t="s">
        <v>54</v>
      </c>
      <c r="K21" s="72">
        <f ca="1">AVERAGEIF($E$2:$E$22,J21,$G$2:$G$22)</f>
        <v>23</v>
      </c>
      <c r="L21" s="73"/>
    </row>
    <row r="22" spans="3:12" ht="15" thickBot="1" x14ac:dyDescent="0.35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  <c r="J22" s="21" t="s">
        <v>53</v>
      </c>
      <c r="K22" s="74">
        <f ca="1">AVERAGEIF($E$2:$E$22,J22,$G$2:$G$22)</f>
        <v>24.066666666666666</v>
      </c>
      <c r="L22" s="75"/>
    </row>
    <row r="23" spans="3:12" ht="15" thickTop="1" x14ac:dyDescent="0.3"/>
  </sheetData>
  <mergeCells count="3">
    <mergeCell ref="K20:L20"/>
    <mergeCell ref="K21:L21"/>
    <mergeCell ref="K22:L22"/>
  </mergeCells>
  <dataValidations count="2">
    <dataValidation type="list" allowBlank="1" showInputMessage="1" showErrorMessage="1" sqref="N7:N13 H2:H22" xr:uid="{00000000-0002-0000-0200-000000000000}">
      <formula1>"Cuistot,Serveur,Barman,Gérant,Plongeur,Réceptionniste,Sommelier"</formula1>
    </dataValidation>
    <dataValidation type="list" allowBlank="1" showInputMessage="1" showErrorMessage="1" sqref="J7:J13" xr:uid="{82E98D87-B0FF-4701-B3D8-F54F72B36020}">
      <formula1>$H$2:$H$22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K24"/>
  <sheetViews>
    <sheetView workbookViewId="0">
      <selection activeCell="M3" sqref="M3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7.109375" customWidth="1"/>
    <col min="10" max="10" width="14" customWidth="1"/>
    <col min="11" max="11" width="20.77734375" customWidth="1"/>
  </cols>
  <sheetData>
    <row r="1" spans="1:11" x14ac:dyDescent="0.3">
      <c r="A1" s="3" t="s">
        <v>68</v>
      </c>
      <c r="C1" s="63" t="s">
        <v>0</v>
      </c>
      <c r="D1" s="64" t="s">
        <v>1</v>
      </c>
      <c r="E1" s="64" t="s">
        <v>52</v>
      </c>
      <c r="F1" s="64" t="s">
        <v>2</v>
      </c>
      <c r="G1" s="64" t="s">
        <v>3</v>
      </c>
      <c r="H1" s="65" t="s">
        <v>62</v>
      </c>
      <c r="J1" t="s">
        <v>85</v>
      </c>
    </row>
    <row r="2" spans="1:11" x14ac:dyDescent="0.3">
      <c r="C2" t="s">
        <v>5</v>
      </c>
      <c r="D2" t="s">
        <v>6</v>
      </c>
      <c r="E2" t="s">
        <v>53</v>
      </c>
      <c r="F2" s="1">
        <v>35081</v>
      </c>
      <c r="G2">
        <f t="shared" ref="G2:G22" ca="1" si="0">DATEDIF(F2,TODAY(),"y")</f>
        <v>29</v>
      </c>
      <c r="H2" t="s">
        <v>7</v>
      </c>
    </row>
    <row r="3" spans="1:11" x14ac:dyDescent="0.3">
      <c r="A3" s="6" t="s">
        <v>111</v>
      </c>
      <c r="C3" t="s">
        <v>8</v>
      </c>
      <c r="D3" t="s">
        <v>9</v>
      </c>
      <c r="E3" t="s">
        <v>53</v>
      </c>
      <c r="F3" s="1">
        <v>36600</v>
      </c>
      <c r="G3">
        <f t="shared" ca="1" si="0"/>
        <v>25</v>
      </c>
      <c r="H3" t="s">
        <v>10</v>
      </c>
      <c r="J3" t="s">
        <v>155</v>
      </c>
    </row>
    <row r="4" spans="1:11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t="s">
        <v>97</v>
      </c>
    </row>
    <row r="5" spans="1:11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11" x14ac:dyDescent="0.3">
      <c r="A6" s="3" t="s">
        <v>65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t="s">
        <v>185</v>
      </c>
    </row>
    <row r="7" spans="1:11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1" x14ac:dyDescent="0.3">
      <c r="A8" s="6" t="s">
        <v>66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  <c r="J8" s="63" t="s">
        <v>62</v>
      </c>
      <c r="K8" s="65" t="s">
        <v>55</v>
      </c>
    </row>
    <row r="9" spans="1:11" x14ac:dyDescent="0.3">
      <c r="A9" s="3" t="s">
        <v>67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11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1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1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1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11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</row>
    <row r="16" spans="1:11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1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  <c r="J17" t="s">
        <v>57</v>
      </c>
    </row>
    <row r="18" spans="3:11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11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  <c r="J19" t="s">
        <v>59</v>
      </c>
    </row>
    <row r="20" spans="3:11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J20" t="s">
        <v>98</v>
      </c>
    </row>
    <row r="21" spans="3:11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11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  <c r="J22" s="2" t="s">
        <v>63</v>
      </c>
      <c r="K22" s="4" t="s">
        <v>61</v>
      </c>
    </row>
    <row r="23" spans="3:11" x14ac:dyDescent="0.3">
      <c r="J23" t="s">
        <v>54</v>
      </c>
    </row>
    <row r="24" spans="3:11" x14ac:dyDescent="0.3">
      <c r="J24" t="s">
        <v>53</v>
      </c>
    </row>
  </sheetData>
  <hyperlinks>
    <hyperlink ref="A15" location="Sommaire!A1" display="Retour Sommaire" xr:uid="{00000000-0004-0000-01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C650-A700-4AFB-BC31-AE63ECBD84A8}">
  <sheetPr codeName="Feuil7"/>
  <dimension ref="A1:N25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7.109375" customWidth="1"/>
    <col min="8" max="8" width="13.88671875" customWidth="1"/>
    <col min="10" max="10" width="14" customWidth="1"/>
    <col min="11" max="11" width="20.88671875" customWidth="1"/>
    <col min="13" max="13" width="18.109375" customWidth="1"/>
    <col min="14" max="14" width="12.44140625" customWidth="1"/>
  </cols>
  <sheetData>
    <row r="1" spans="1:14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85</v>
      </c>
    </row>
    <row r="2" spans="1:14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4" x14ac:dyDescent="0.3">
      <c r="A3" s="6" t="s">
        <v>101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  <c r="J3" t="s">
        <v>56</v>
      </c>
    </row>
    <row r="4" spans="1:14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t="s">
        <v>97</v>
      </c>
    </row>
    <row r="5" spans="1:14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14" x14ac:dyDescent="0.3">
      <c r="A6" s="3" t="s">
        <v>65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t="s">
        <v>185</v>
      </c>
    </row>
    <row r="7" spans="1:14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4" x14ac:dyDescent="0.3">
      <c r="A8" s="6" t="s">
        <v>66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  <c r="J8" s="63" t="s">
        <v>62</v>
      </c>
      <c r="K8" s="65" t="s">
        <v>55</v>
      </c>
      <c r="M8" s="2" t="s">
        <v>62</v>
      </c>
      <c r="N8" s="2" t="s">
        <v>55</v>
      </c>
    </row>
    <row r="9" spans="1:14" x14ac:dyDescent="0.3">
      <c r="A9" s="3" t="s">
        <v>67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t="str" cm="1">
        <f t="array" ref="J9:J15">_xlfn.UNIQUE(Tableau2[Fonction])</f>
        <v>Serveur</v>
      </c>
      <c r="K9" cm="1">
        <f t="array" ref="K9:K15">COUNTIF(Tableau2[Fonction],_xlfn.ANCHORARRAY(J9))</f>
        <v>7</v>
      </c>
      <c r="M9" t="s">
        <v>7</v>
      </c>
      <c r="N9">
        <f>COUNTIF(Tableau2[Fonction],Tableau20[[#This Row],[Fonctions]])</f>
        <v>7</v>
      </c>
    </row>
    <row r="10" spans="1:14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tr">
        <v>Barman</v>
      </c>
      <c r="K10">
        <v>3</v>
      </c>
      <c r="M10" t="s">
        <v>10</v>
      </c>
      <c r="N10">
        <f>COUNTIF(Tableau2[Fonction],Tableau20[[#This Row],[Fonctions]])</f>
        <v>3</v>
      </c>
    </row>
    <row r="11" spans="1:14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tr">
        <v>Plongeur</v>
      </c>
      <c r="K11">
        <v>4</v>
      </c>
      <c r="M11" t="s">
        <v>15</v>
      </c>
      <c r="N11">
        <f>COUNTIF(Tableau2[Fonction],Tableau20[[#This Row],[Fonctions]])</f>
        <v>4</v>
      </c>
    </row>
    <row r="12" spans="1:14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tr">
        <v>Réceptionniste</v>
      </c>
      <c r="K12">
        <v>2</v>
      </c>
      <c r="M12" t="s">
        <v>96</v>
      </c>
      <c r="N12">
        <f>COUNTIF(Tableau2[Fonction],Tableau20[[#This Row],[Fonctions]])</f>
        <v>2</v>
      </c>
    </row>
    <row r="13" spans="1:14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t="str">
        <v>Cuistot</v>
      </c>
      <c r="K13">
        <v>4</v>
      </c>
      <c r="M13" t="s">
        <v>20</v>
      </c>
      <c r="N13">
        <f>COUNTIF(Tableau2[Fonction],Tableau20[[#This Row],[Fonctions]])</f>
        <v>4</v>
      </c>
    </row>
    <row r="14" spans="1:14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  <c r="J14" t="str">
        <v>Sommelier</v>
      </c>
      <c r="K14">
        <v>1</v>
      </c>
      <c r="M14" t="s">
        <v>28</v>
      </c>
      <c r="N14">
        <f>COUNTIF(Tableau2[Fonction],Tableau20[[#This Row],[Fonctions]])</f>
        <v>1</v>
      </c>
    </row>
    <row r="15" spans="1:14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  <c r="J15" t="str">
        <v>RH</v>
      </c>
      <c r="K15">
        <v>1</v>
      </c>
      <c r="M15" t="s">
        <v>103</v>
      </c>
      <c r="N15">
        <f>COUNTIF(Tableau2[Fonction],Tableau20[[#This Row],[Fonctions]])</f>
        <v>1</v>
      </c>
    </row>
    <row r="16" spans="1:14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2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</row>
    <row r="18" spans="3:12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  <c r="J18" t="s">
        <v>57</v>
      </c>
    </row>
    <row r="19" spans="3:12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12" ht="14.4" customHeight="1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J20" t="s">
        <v>59</v>
      </c>
    </row>
    <row r="21" spans="3:12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J21" t="s">
        <v>98</v>
      </c>
      <c r="L21" s="35"/>
    </row>
    <row r="22" spans="3:12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</row>
    <row r="23" spans="3:12" x14ac:dyDescent="0.3">
      <c r="C23" t="s">
        <v>105</v>
      </c>
      <c r="D23" t="s">
        <v>106</v>
      </c>
      <c r="E23" t="s">
        <v>53</v>
      </c>
      <c r="F23" s="1">
        <v>36742</v>
      </c>
      <c r="G23">
        <f ca="1">DATEDIF(F23,TODAY(),"y")</f>
        <v>24</v>
      </c>
      <c r="H23" t="s">
        <v>103</v>
      </c>
      <c r="J23" s="65" t="s">
        <v>63</v>
      </c>
      <c r="K23" s="4" t="s">
        <v>61</v>
      </c>
    </row>
    <row r="24" spans="3:12" x14ac:dyDescent="0.3">
      <c r="J24" s="66" t="s">
        <v>54</v>
      </c>
      <c r="K24">
        <f ca="1">AVERAGEIF(Tableau2[Sexe],Tableau21[[#This Row],[Sexes]],Tableau2[Ancienneté (ans)])</f>
        <v>23</v>
      </c>
    </row>
    <row r="25" spans="3:12" x14ac:dyDescent="0.3">
      <c r="J25" s="47" t="s">
        <v>53</v>
      </c>
      <c r="K25">
        <f ca="1">AVERAGEIF(Tableau2[Sexe],Tableau21[[#This Row],[Sexes]],Tableau2[Ancienneté (ans)])</f>
        <v>24.0625</v>
      </c>
    </row>
  </sheetData>
  <hyperlinks>
    <hyperlink ref="A15" location="Sommaire!A1" display="Retour Sommaire" xr:uid="{566D7900-5972-43E5-8EF9-31EB0772CA96}"/>
  </hyperlinks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H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4" max="4" width="12.109375" bestFit="1" customWidth="1"/>
    <col min="5" max="5" width="9.33203125" bestFit="1" customWidth="1"/>
    <col min="6" max="6" width="22" bestFit="1" customWidth="1"/>
    <col min="7" max="7" width="19.6640625" bestFit="1" customWidth="1"/>
    <col min="8" max="8" width="13.33203125" bestFit="1" customWidth="1"/>
    <col min="11" max="11" width="14" customWidth="1"/>
    <col min="12" max="12" width="11.44140625" customWidth="1"/>
  </cols>
  <sheetData>
    <row r="1" spans="1:8" x14ac:dyDescent="0.3">
      <c r="A1" s="3" t="s">
        <v>71</v>
      </c>
      <c r="C1" s="46" t="s">
        <v>0</v>
      </c>
      <c r="D1" s="46" t="s">
        <v>1</v>
      </c>
      <c r="E1" s="46" t="s">
        <v>52</v>
      </c>
      <c r="F1" s="46" t="s">
        <v>2</v>
      </c>
      <c r="G1" s="46" t="s">
        <v>3</v>
      </c>
      <c r="H1" s="46" t="s">
        <v>4</v>
      </c>
    </row>
    <row r="2" spans="1:8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8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</row>
    <row r="4" spans="1:8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</row>
    <row r="5" spans="1:8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8" x14ac:dyDescent="0.3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8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8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</row>
    <row r="9" spans="1:8" x14ac:dyDescent="0.3">
      <c r="A9" s="3" t="s">
        <v>69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8" x14ac:dyDescent="0.3">
      <c r="A10" s="3" t="s">
        <v>70</v>
      </c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8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8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8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8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8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</row>
    <row r="16" spans="1:8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</row>
  </sheetData>
  <dataValidations count="1">
    <dataValidation type="list" allowBlank="1" showInputMessage="1" showErrorMessage="1" sqref="H2:H22" xr:uid="{00000000-0002-0000-0300-000000000000}">
      <formula1>"Cuistot,Serveur,Barman,Gérant,Plongeur,Réceptionniste,Sommelier"</formula1>
    </dataValidation>
  </dataValidations>
  <hyperlinks>
    <hyperlink ref="A15" location="Sommaire!A1" display="Retour Sommaire" xr:uid="{00000000-0004-0000-0300-000000000000}"/>
  </hyperlink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N22"/>
  <sheetViews>
    <sheetView workbookViewId="0">
      <selection activeCell="G9" sqref="G9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4" width="14.6640625" customWidth="1"/>
    <col min="5" max="5" width="6.77734375" customWidth="1"/>
    <col min="6" max="6" width="18.5546875" bestFit="1" customWidth="1"/>
    <col min="7" max="7" width="16.33203125" bestFit="1" customWidth="1"/>
    <col min="8" max="8" width="14.6640625" customWidth="1"/>
    <col min="9" max="9" width="6.33203125" customWidth="1"/>
    <col min="10" max="10" width="21" customWidth="1"/>
    <col min="11" max="11" width="15.6640625" customWidth="1"/>
    <col min="12" max="12" width="8.44140625" customWidth="1"/>
    <col min="13" max="13" width="7.109375" bestFit="1" customWidth="1"/>
    <col min="14" max="14" width="24.88671875" customWidth="1"/>
  </cols>
  <sheetData>
    <row r="1" spans="1:14" ht="29.4" thickBot="1" x14ac:dyDescent="0.35">
      <c r="A1" s="3" t="s">
        <v>71</v>
      </c>
      <c r="C1" s="42" t="s">
        <v>0</v>
      </c>
      <c r="D1" s="43" t="s">
        <v>1</v>
      </c>
      <c r="E1" s="43" t="s">
        <v>52</v>
      </c>
      <c r="F1" s="44" t="s">
        <v>76</v>
      </c>
      <c r="G1" s="44" t="s">
        <v>77</v>
      </c>
      <c r="H1" s="45" t="s">
        <v>4</v>
      </c>
      <c r="J1" s="4" t="s">
        <v>85</v>
      </c>
      <c r="M1" s="4" t="s">
        <v>75</v>
      </c>
    </row>
    <row r="2" spans="1:14" x14ac:dyDescent="0.3">
      <c r="C2" s="39" t="s">
        <v>5</v>
      </c>
      <c r="D2" s="8" t="s">
        <v>6</v>
      </c>
      <c r="E2" s="8" t="s">
        <v>53</v>
      </c>
      <c r="F2" s="9">
        <v>35081</v>
      </c>
      <c r="G2" s="8">
        <f ca="1">DATEDIF(F2,TODAY(),"y")</f>
        <v>29</v>
      </c>
      <c r="H2" s="41" t="s">
        <v>7</v>
      </c>
    </row>
    <row r="3" spans="1:14" ht="14.4" customHeight="1" x14ac:dyDescent="0.3">
      <c r="A3" s="6" t="s">
        <v>64</v>
      </c>
      <c r="C3" s="40" t="s">
        <v>8</v>
      </c>
      <c r="D3" s="10" t="s">
        <v>9</v>
      </c>
      <c r="E3" s="10" t="s">
        <v>53</v>
      </c>
      <c r="F3" s="11">
        <v>36600</v>
      </c>
      <c r="G3" s="10">
        <f t="shared" ref="G3:G22" ca="1" si="0">DATEDIF(F3,TODAY(),"y")</f>
        <v>25</v>
      </c>
      <c r="H3" s="33" t="s">
        <v>10</v>
      </c>
      <c r="J3" s="7" t="s">
        <v>72</v>
      </c>
      <c r="K3" t="s">
        <v>74</v>
      </c>
      <c r="M3" s="30" t="s">
        <v>52</v>
      </c>
      <c r="N3" s="31" t="s">
        <v>61</v>
      </c>
    </row>
    <row r="4" spans="1:14" x14ac:dyDescent="0.3">
      <c r="A4" s="3" t="s">
        <v>65</v>
      </c>
      <c r="C4" s="40" t="s">
        <v>11</v>
      </c>
      <c r="D4" s="10" t="s">
        <v>12</v>
      </c>
      <c r="E4" s="10" t="s">
        <v>53</v>
      </c>
      <c r="F4" s="11">
        <v>38393</v>
      </c>
      <c r="G4" s="10">
        <f t="shared" ca="1" si="0"/>
        <v>20</v>
      </c>
      <c r="H4" s="33" t="s">
        <v>7</v>
      </c>
      <c r="J4" s="5" t="s">
        <v>10</v>
      </c>
      <c r="K4">
        <v>3</v>
      </c>
      <c r="M4" t="s">
        <v>54</v>
      </c>
      <c r="N4" s="29">
        <v>9.1666666666666661</v>
      </c>
    </row>
    <row r="5" spans="1:14" x14ac:dyDescent="0.3">
      <c r="C5" s="40" t="s">
        <v>13</v>
      </c>
      <c r="D5" s="10" t="s">
        <v>14</v>
      </c>
      <c r="E5" s="10" t="s">
        <v>54</v>
      </c>
      <c r="F5" s="11">
        <v>38477</v>
      </c>
      <c r="G5" s="10">
        <f t="shared" ca="1" si="0"/>
        <v>20</v>
      </c>
      <c r="H5" s="33" t="s">
        <v>15</v>
      </c>
      <c r="J5" s="5" t="s">
        <v>20</v>
      </c>
      <c r="K5">
        <v>4</v>
      </c>
      <c r="M5" t="s">
        <v>53</v>
      </c>
      <c r="N5" s="29">
        <v>10.466666666666667</v>
      </c>
    </row>
    <row r="6" spans="1:14" x14ac:dyDescent="0.3">
      <c r="A6" s="6" t="s">
        <v>66</v>
      </c>
      <c r="C6" s="40" t="s">
        <v>16</v>
      </c>
      <c r="D6" s="10" t="s">
        <v>17</v>
      </c>
      <c r="E6" s="10" t="s">
        <v>53</v>
      </c>
      <c r="F6" s="11">
        <v>37872</v>
      </c>
      <c r="G6" s="10">
        <f t="shared" ca="1" si="0"/>
        <v>21</v>
      </c>
      <c r="H6" s="33" t="s">
        <v>96</v>
      </c>
      <c r="J6" s="5" t="s">
        <v>15</v>
      </c>
      <c r="K6">
        <v>4</v>
      </c>
    </row>
    <row r="7" spans="1:14" x14ac:dyDescent="0.3">
      <c r="A7" s="3" t="s">
        <v>67</v>
      </c>
      <c r="C7" s="40" t="s">
        <v>18</v>
      </c>
      <c r="D7" s="10" t="s">
        <v>19</v>
      </c>
      <c r="E7" s="10" t="s">
        <v>53</v>
      </c>
      <c r="F7" s="11">
        <v>34918</v>
      </c>
      <c r="G7" s="10">
        <f t="shared" ca="1" si="0"/>
        <v>29</v>
      </c>
      <c r="H7" s="33" t="s">
        <v>20</v>
      </c>
      <c r="J7" s="5" t="s">
        <v>7</v>
      </c>
      <c r="K7">
        <v>7</v>
      </c>
    </row>
    <row r="8" spans="1:14" x14ac:dyDescent="0.3">
      <c r="C8" s="40" t="s">
        <v>21</v>
      </c>
      <c r="D8" s="10" t="s">
        <v>22</v>
      </c>
      <c r="E8" s="10" t="s">
        <v>53</v>
      </c>
      <c r="F8" s="11">
        <v>36199</v>
      </c>
      <c r="G8" s="10">
        <f t="shared" ca="1" si="0"/>
        <v>26</v>
      </c>
      <c r="H8" s="33" t="s">
        <v>20</v>
      </c>
      <c r="J8" s="5" t="s">
        <v>28</v>
      </c>
      <c r="K8">
        <v>1</v>
      </c>
    </row>
    <row r="9" spans="1:14" x14ac:dyDescent="0.3">
      <c r="A9" s="3" t="s">
        <v>69</v>
      </c>
      <c r="C9" s="40" t="s">
        <v>23</v>
      </c>
      <c r="D9" s="10" t="s">
        <v>24</v>
      </c>
      <c r="E9" s="10" t="s">
        <v>53</v>
      </c>
      <c r="F9" s="11">
        <v>38690</v>
      </c>
      <c r="G9" s="10">
        <f t="shared" ca="1" si="0"/>
        <v>19</v>
      </c>
      <c r="H9" s="33" t="s">
        <v>7</v>
      </c>
      <c r="J9" s="5" t="s">
        <v>96</v>
      </c>
      <c r="K9">
        <v>2</v>
      </c>
    </row>
    <row r="10" spans="1:14" x14ac:dyDescent="0.3">
      <c r="A10" s="3" t="s">
        <v>70</v>
      </c>
      <c r="C10" s="40" t="s">
        <v>25</v>
      </c>
      <c r="D10" s="10" t="s">
        <v>26</v>
      </c>
      <c r="E10" s="10" t="s">
        <v>53</v>
      </c>
      <c r="F10" s="11">
        <v>38541</v>
      </c>
      <c r="G10" s="10">
        <f t="shared" ca="1" si="0"/>
        <v>19</v>
      </c>
      <c r="H10" s="33" t="s">
        <v>15</v>
      </c>
      <c r="J10" s="5" t="s">
        <v>73</v>
      </c>
      <c r="K10">
        <v>21</v>
      </c>
    </row>
    <row r="11" spans="1:14" x14ac:dyDescent="0.3">
      <c r="C11" s="40" t="s">
        <v>25</v>
      </c>
      <c r="D11" s="10" t="s">
        <v>27</v>
      </c>
      <c r="E11" s="10" t="s">
        <v>110</v>
      </c>
      <c r="F11" s="11">
        <v>33153</v>
      </c>
      <c r="G11" s="10">
        <f t="shared" ca="1" si="0"/>
        <v>34</v>
      </c>
      <c r="H11" s="33" t="s">
        <v>28</v>
      </c>
    </row>
    <row r="12" spans="1:14" x14ac:dyDescent="0.3">
      <c r="C12" s="40" t="s">
        <v>29</v>
      </c>
      <c r="D12" s="10" t="s">
        <v>30</v>
      </c>
      <c r="E12" s="10" t="s">
        <v>54</v>
      </c>
      <c r="F12" s="11">
        <v>36410</v>
      </c>
      <c r="G12" s="10">
        <f t="shared" ca="1" si="0"/>
        <v>25</v>
      </c>
      <c r="H12" s="33" t="s">
        <v>20</v>
      </c>
    </row>
    <row r="13" spans="1:14" x14ac:dyDescent="0.3">
      <c r="C13" s="40" t="s">
        <v>31</v>
      </c>
      <c r="D13" s="10" t="s">
        <v>32</v>
      </c>
      <c r="E13" s="10" t="s">
        <v>54</v>
      </c>
      <c r="F13" s="11">
        <v>38716</v>
      </c>
      <c r="G13" s="10">
        <f t="shared" ca="1" si="0"/>
        <v>19</v>
      </c>
      <c r="H13" s="33" t="s">
        <v>7</v>
      </c>
    </row>
    <row r="14" spans="1:14" x14ac:dyDescent="0.3">
      <c r="C14" s="40" t="s">
        <v>33</v>
      </c>
      <c r="D14" s="10" t="s">
        <v>34</v>
      </c>
      <c r="E14" s="10" t="s">
        <v>53</v>
      </c>
      <c r="F14" s="11">
        <v>38776</v>
      </c>
      <c r="G14" s="10">
        <f t="shared" ca="1" si="0"/>
        <v>19</v>
      </c>
      <c r="H14" s="33" t="s">
        <v>10</v>
      </c>
    </row>
    <row r="15" spans="1:14" x14ac:dyDescent="0.3">
      <c r="C15" s="40" t="s">
        <v>35</v>
      </c>
      <c r="D15" s="10" t="s">
        <v>36</v>
      </c>
      <c r="E15" s="10" t="s">
        <v>54</v>
      </c>
      <c r="F15" s="11">
        <v>38811</v>
      </c>
      <c r="G15" s="10">
        <f t="shared" ca="1" si="0"/>
        <v>19</v>
      </c>
      <c r="H15" s="33" t="s">
        <v>10</v>
      </c>
    </row>
    <row r="16" spans="1:14" x14ac:dyDescent="0.3">
      <c r="C16" s="40" t="s">
        <v>37</v>
      </c>
      <c r="D16" s="10" t="s">
        <v>38</v>
      </c>
      <c r="E16" s="10" t="s">
        <v>53</v>
      </c>
      <c r="F16" s="11">
        <v>36745</v>
      </c>
      <c r="G16" s="10">
        <f t="shared" ca="1" si="0"/>
        <v>24</v>
      </c>
      <c r="H16" s="33" t="s">
        <v>15</v>
      </c>
    </row>
    <row r="17" spans="3:8" x14ac:dyDescent="0.3">
      <c r="C17" s="40" t="s">
        <v>39</v>
      </c>
      <c r="D17" s="10" t="s">
        <v>40</v>
      </c>
      <c r="E17" s="10" t="s">
        <v>54</v>
      </c>
      <c r="F17" s="11">
        <v>35222</v>
      </c>
      <c r="G17" s="10">
        <f t="shared" ca="1" si="0"/>
        <v>29</v>
      </c>
      <c r="H17" s="33" t="s">
        <v>15</v>
      </c>
    </row>
    <row r="18" spans="3:8" x14ac:dyDescent="0.3">
      <c r="C18" s="40" t="s">
        <v>41</v>
      </c>
      <c r="D18" s="10" t="s">
        <v>42</v>
      </c>
      <c r="E18" s="10" t="s">
        <v>54</v>
      </c>
      <c r="F18" s="11">
        <v>36124</v>
      </c>
      <c r="G18" s="10">
        <f t="shared" ca="1" si="0"/>
        <v>26</v>
      </c>
      <c r="H18" s="33" t="s">
        <v>20</v>
      </c>
    </row>
    <row r="19" spans="3:8" x14ac:dyDescent="0.3">
      <c r="C19" s="40" t="s">
        <v>43</v>
      </c>
      <c r="D19" s="10" t="s">
        <v>44</v>
      </c>
      <c r="E19" s="10" t="s">
        <v>53</v>
      </c>
      <c r="F19" s="11">
        <v>37559</v>
      </c>
      <c r="G19" s="10">
        <f t="shared" ca="1" si="0"/>
        <v>22</v>
      </c>
      <c r="H19" s="33" t="s">
        <v>7</v>
      </c>
    </row>
    <row r="20" spans="3:8" x14ac:dyDescent="0.3">
      <c r="C20" s="40" t="s">
        <v>45</v>
      </c>
      <c r="D20" s="10" t="s">
        <v>46</v>
      </c>
      <c r="E20" s="10" t="s">
        <v>53</v>
      </c>
      <c r="F20" s="11">
        <v>37143</v>
      </c>
      <c r="G20" s="10">
        <f t="shared" ca="1" si="0"/>
        <v>23</v>
      </c>
      <c r="H20" s="33" t="s">
        <v>96</v>
      </c>
    </row>
    <row r="21" spans="3:8" x14ac:dyDescent="0.3">
      <c r="C21" s="40" t="s">
        <v>47</v>
      </c>
      <c r="D21" s="10" t="s">
        <v>48</v>
      </c>
      <c r="E21" s="10" t="s">
        <v>53</v>
      </c>
      <c r="F21" s="11">
        <v>38534</v>
      </c>
      <c r="G21" s="10">
        <f t="shared" ca="1" si="0"/>
        <v>19</v>
      </c>
      <c r="H21" s="33" t="s">
        <v>7</v>
      </c>
    </row>
    <row r="22" spans="3:8" x14ac:dyDescent="0.3">
      <c r="C22" s="40" t="s">
        <v>49</v>
      </c>
      <c r="D22" s="10" t="s">
        <v>50</v>
      </c>
      <c r="E22" s="10" t="s">
        <v>53</v>
      </c>
      <c r="F22" s="11">
        <v>34129</v>
      </c>
      <c r="G22" s="10">
        <f t="shared" ca="1" si="0"/>
        <v>32</v>
      </c>
      <c r="H22" s="33" t="s">
        <v>7</v>
      </c>
    </row>
  </sheetData>
  <dataValidations count="1">
    <dataValidation type="list" allowBlank="1" showInputMessage="1" showErrorMessage="1" sqref="H2:H22" xr:uid="{00000000-0002-0000-0400-000000000000}">
      <formula1>"Cuistot,Serveur,Barman,Gérant,Plongeur,Réceptionniste,Sommelier"</formula1>
    </dataValidation>
  </dataValidation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A1:L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5.33203125" bestFit="1" customWidth="1"/>
    <col min="6" max="6" width="20.33203125" customWidth="1"/>
    <col min="7" max="7" width="16.33203125" bestFit="1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2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  <c r="J3" t="s">
        <v>84</v>
      </c>
    </row>
    <row r="4" spans="1:12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t="s">
        <v>99</v>
      </c>
    </row>
    <row r="5" spans="1:12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12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  <c r="K6" s="22" t="s">
        <v>54</v>
      </c>
      <c r="L6" s="22" t="s">
        <v>53</v>
      </c>
    </row>
    <row r="7" spans="1:12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t="s">
        <v>20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  <c r="J8" t="s">
        <v>7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t="s">
        <v>10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">
        <v>51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">
        <v>15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">
        <v>96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t="s">
        <v>28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</row>
  </sheetData>
  <dataValidations count="2">
    <dataValidation type="list" allowBlank="1" showInputMessage="1" showErrorMessage="1" sqref="H2:H22" xr:uid="{00000000-0002-0000-0500-000000000000}">
      <formula1>"Cuistot,Serveur,Barman,Gérant,Plongeur,Réceptionniste,Sommelier"</formula1>
    </dataValidation>
    <dataValidation type="list" allowBlank="1" showInputMessage="1" showErrorMessage="1" sqref="J7:J13" xr:uid="{86F1DD4B-9BB1-4612-86F2-DBA8AFC164A1}">
      <formula1>$H$2:$H$22</formula1>
    </dataValidation>
  </dataValidations>
  <hyperlinks>
    <hyperlink ref="A15" location="Sommaire!A1" display="Retour Sommaire" xr:uid="{00000000-0004-0000-05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/>
  <dimension ref="A1:L22"/>
  <sheetViews>
    <sheetView workbookViewId="0">
      <selection activeCell="K7" sqref="K7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6.33203125" bestFit="1" customWidth="1"/>
    <col min="10" max="10" width="14" customWidth="1"/>
    <col min="11" max="12" width="5.66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2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  <c r="J3" t="s">
        <v>84</v>
      </c>
    </row>
    <row r="4" spans="1:12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t="s">
        <v>79</v>
      </c>
    </row>
    <row r="5" spans="1:12" ht="15" thickBot="1" x14ac:dyDescent="0.35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12" ht="15.6" thickTop="1" thickBot="1" x14ac:dyDescent="0.35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  <c r="K6" s="23" t="s">
        <v>54</v>
      </c>
      <c r="L6" s="24" t="s">
        <v>53</v>
      </c>
    </row>
    <row r="7" spans="1:12" ht="15" thickTop="1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25" t="s">
        <v>20</v>
      </c>
      <c r="K7" s="14">
        <f>COUNTIFS($E:$E,K$6,$H:$H,$J7)</f>
        <v>2</v>
      </c>
      <c r="L7" s="15">
        <f>COUNTIFS($E:$E,L$6,$H:$H,$J7)</f>
        <v>2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  <c r="J8" s="26" t="s">
        <v>7</v>
      </c>
      <c r="K8" s="16">
        <f t="shared" ref="K8:L13" si="1">COUNTIFS($E:$E,K$6,$H:$H,$J8)</f>
        <v>1</v>
      </c>
      <c r="L8" s="17">
        <f t="shared" si="1"/>
        <v>6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s="26" t="s">
        <v>10</v>
      </c>
      <c r="K9" s="16">
        <f t="shared" si="1"/>
        <v>1</v>
      </c>
      <c r="L9" s="17">
        <f t="shared" si="1"/>
        <v>2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26" t="s">
        <v>51</v>
      </c>
      <c r="K10" s="16">
        <f t="shared" si="1"/>
        <v>0</v>
      </c>
      <c r="L10" s="17">
        <f t="shared" si="1"/>
        <v>0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26" t="s">
        <v>15</v>
      </c>
      <c r="K11" s="16">
        <f t="shared" si="1"/>
        <v>2</v>
      </c>
      <c r="L11" s="17">
        <f t="shared" si="1"/>
        <v>2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26" t="s">
        <v>96</v>
      </c>
      <c r="K12" s="16">
        <f t="shared" si="1"/>
        <v>0</v>
      </c>
      <c r="L12" s="17">
        <f t="shared" si="1"/>
        <v>2</v>
      </c>
    </row>
    <row r="13" spans="1:12" ht="15" thickBot="1" x14ac:dyDescent="0.35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s="27" t="s">
        <v>28</v>
      </c>
      <c r="K13" s="18">
        <f t="shared" si="1"/>
        <v>0</v>
      </c>
      <c r="L13" s="19">
        <f t="shared" si="1"/>
        <v>1</v>
      </c>
    </row>
    <row r="14" spans="1:12" ht="15" thickTop="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12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  <c r="K15" t="s">
        <v>80</v>
      </c>
      <c r="L15">
        <f>SUM(K7:L13)</f>
        <v>21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</row>
  </sheetData>
  <dataValidations count="1">
    <dataValidation type="list" allowBlank="1" showInputMessage="1" showErrorMessage="1" sqref="J7:J13 H2:H22" xr:uid="{00000000-0002-0000-0600-000000000000}">
      <formula1>"Cuistot,Serveur,Barman,Gérant,Plongeur,Réceptionniste,Sommelier"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F270-2043-42E9-8D52-1E26BF48FA8B}">
  <sheetPr codeName="Feuil12"/>
  <dimension ref="A1:L22"/>
  <sheetViews>
    <sheetView workbookViewId="0">
      <selection activeCell="K8" sqref="K8:L8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6.77734375" customWidth="1"/>
    <col min="6" max="6" width="20.33203125" customWidth="1"/>
    <col min="7" max="7" width="17.109375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2" x14ac:dyDescent="0.3">
      <c r="A3" s="6" t="s">
        <v>111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  <c r="J3" t="s">
        <v>84</v>
      </c>
    </row>
    <row r="4" spans="1:12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t="s">
        <v>181</v>
      </c>
    </row>
    <row r="5" spans="1:12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  <c r="J5" t="s">
        <v>99</v>
      </c>
    </row>
    <row r="6" spans="1:12" x14ac:dyDescent="0.3">
      <c r="A6" s="6" t="s">
        <v>64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12" ht="15" thickBot="1" x14ac:dyDescent="0.35">
      <c r="A7" s="3" t="s">
        <v>78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K7" s="5" t="s">
        <v>52</v>
      </c>
      <c r="L7" s="22"/>
    </row>
    <row r="8" spans="1:12" ht="15" thickBot="1" x14ac:dyDescent="0.35">
      <c r="A8" s="3" t="s">
        <v>180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  <c r="J8" t="s">
        <v>62</v>
      </c>
      <c r="K8" s="68"/>
      <c r="L8" s="69"/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</row>
  </sheetData>
  <dataValidations count="1">
    <dataValidation type="list" allowBlank="1" showInputMessage="1" showErrorMessage="1" sqref="H2:H22" xr:uid="{1CEEC858-C443-40A6-8CAF-D3B2A302ED40}">
      <formula1>"Cuistot,Serveur,Barman,Gérant,Plongeur,Réceptionniste,Sommelier"</formula1>
    </dataValidation>
  </dataValidations>
  <hyperlinks>
    <hyperlink ref="A15" location="Sommaire!A1" display="Retour Sommaire" xr:uid="{EEC7EB06-EC5B-4316-8608-D77ABD8B0539}"/>
  </hyperlink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C6E6-065F-41D5-8409-4E7F51514B53}">
  <sheetPr codeName="Feuil13"/>
  <dimension ref="A1:L23"/>
  <sheetViews>
    <sheetView workbookViewId="0">
      <selection activeCell="K10" sqref="K10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6.77734375" customWidth="1"/>
    <col min="6" max="6" width="20.33203125" customWidth="1"/>
    <col min="7" max="7" width="17.109375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2" x14ac:dyDescent="0.3">
      <c r="A3" s="6" t="s">
        <v>101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  <c r="J3" t="s">
        <v>84</v>
      </c>
    </row>
    <row r="4" spans="1:12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t="s">
        <v>99</v>
      </c>
    </row>
    <row r="5" spans="1:12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12" x14ac:dyDescent="0.3">
      <c r="A6" s="3" t="s">
        <v>78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</row>
    <row r="7" spans="1:12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t="s">
        <v>62</v>
      </c>
      <c r="K7" s="36" t="str" cm="1">
        <f t="array" ref="K7:L7">TRANSPOSE(_xlfn.UNIQUE(Tableau3[Sexe]))</f>
        <v>m</v>
      </c>
      <c r="L7" s="37" t="str">
        <v>f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  <c r="J8" t="str" cm="1">
        <f t="array" ref="J8:J14">_xlfn.UNIQUE(Tableau3[Fonction])</f>
        <v>Serveur</v>
      </c>
      <c r="K8" s="38" cm="1">
        <f t="array" ref="K8:L14">COUNTIFS(Tableau3[Fonction],_xlfn.ANCHORARRAY(J8),Tableau3[Sexe],_xlfn.ANCHORARRAY(K7))</f>
        <v>6</v>
      </c>
      <c r="L8">
        <v>1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t="str">
        <v>Barman</v>
      </c>
      <c r="K9">
        <v>2</v>
      </c>
      <c r="L9">
        <v>1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tr">
        <v>Plongeur</v>
      </c>
      <c r="K10">
        <v>2</v>
      </c>
      <c r="L10">
        <v>2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tr">
        <v>Réceptionniste</v>
      </c>
      <c r="K11">
        <v>2</v>
      </c>
      <c r="L11">
        <v>0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tr">
        <v>Cuistot</v>
      </c>
      <c r="K12">
        <v>2</v>
      </c>
      <c r="L12">
        <v>2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t="str">
        <v>Sommelier</v>
      </c>
      <c r="K13">
        <v>1</v>
      </c>
      <c r="L13">
        <v>0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  <c r="J14" t="str">
        <v>RH</v>
      </c>
      <c r="K14">
        <v>1</v>
      </c>
      <c r="L14">
        <v>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</row>
    <row r="23" spans="3:8" x14ac:dyDescent="0.3">
      <c r="C23" t="s">
        <v>105</v>
      </c>
      <c r="D23" t="s">
        <v>106</v>
      </c>
      <c r="E23" t="s">
        <v>53</v>
      </c>
      <c r="F23" s="1">
        <v>36742</v>
      </c>
      <c r="G23">
        <f ca="1">DATEDIF(F23,TODAY(),"y")</f>
        <v>24</v>
      </c>
      <c r="H23" t="s">
        <v>103</v>
      </c>
    </row>
  </sheetData>
  <dataValidations count="1">
    <dataValidation type="list" allowBlank="1" showInputMessage="1" showErrorMessage="1" sqref="H2:H23" xr:uid="{49E52EF8-CC5B-44EC-900B-3BEB74A7C099}">
      <formula1>"Cuistot,Serveur,Barman,Gérant,Plongeur,Réceptionniste,Sommelier,RH"</formula1>
    </dataValidation>
  </dataValidations>
  <hyperlinks>
    <hyperlink ref="A15" location="Sommaire!A1" display="Retour Sommaire" xr:uid="{FF4119B2-1A8C-497D-846D-2EB226AC009F}"/>
  </hyperlink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/>
  <dimension ref="A1:J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5.33203125" bestFit="1" customWidth="1"/>
    <col min="6" max="6" width="20.33203125" customWidth="1"/>
    <col min="7" max="7" width="16.33203125" bestFit="1" customWidth="1"/>
    <col min="8" max="8" width="13.33203125" bestFit="1" customWidth="1"/>
    <col min="10" max="10" width="19.33203125" customWidth="1"/>
    <col min="11" max="12" width="5.6640625" customWidth="1"/>
    <col min="13" max="13" width="12.5546875" bestFit="1" customWidth="1"/>
  </cols>
  <sheetData>
    <row r="1" spans="1:10" x14ac:dyDescent="0.3">
      <c r="A1" s="3" t="s">
        <v>81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0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0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</row>
    <row r="4" spans="1:10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</row>
    <row r="5" spans="1:10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</row>
    <row r="6" spans="1:10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10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0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</row>
    <row r="9" spans="1:10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10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0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0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0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0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10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</row>
    <row r="16" spans="1:10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</row>
  </sheetData>
  <dataValidations count="1">
    <dataValidation type="list" allowBlank="1" showInputMessage="1" showErrorMessage="1" sqref="H2:H22" xr:uid="{00000000-0002-0000-0700-000000000000}">
      <formula1>"Cuistot,Serveur,Barman,Gérant,Plongeur,Réceptionniste,Sommelier"</formula1>
    </dataValidation>
  </dataValidations>
  <hyperlinks>
    <hyperlink ref="A15" location="Sommaire!A1" display="Retour Sommaire" xr:uid="{00000000-0004-0000-07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1"/>
  <dimension ref="A1:M22"/>
  <sheetViews>
    <sheetView workbookViewId="0">
      <selection activeCell="G10" sqref="G10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6.33203125" bestFit="1" customWidth="1"/>
    <col min="10" max="10" width="19.33203125" customWidth="1"/>
    <col min="11" max="11" width="2" customWidth="1"/>
    <col min="12" max="12" width="3" customWidth="1"/>
    <col min="13" max="13" width="12.5546875" bestFit="1" customWidth="1"/>
  </cols>
  <sheetData>
    <row r="1" spans="1:13" x14ac:dyDescent="0.3">
      <c r="A1" s="3" t="s">
        <v>81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3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29</v>
      </c>
      <c r="H2" t="s">
        <v>7</v>
      </c>
    </row>
    <row r="3" spans="1:13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25</v>
      </c>
      <c r="H3" t="s">
        <v>10</v>
      </c>
    </row>
    <row r="4" spans="1:13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20</v>
      </c>
      <c r="H4" t="s">
        <v>7</v>
      </c>
      <c r="J4" s="7" t="s">
        <v>82</v>
      </c>
    </row>
    <row r="5" spans="1:13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20</v>
      </c>
      <c r="H5" t="s">
        <v>15</v>
      </c>
      <c r="K5" t="s">
        <v>54</v>
      </c>
      <c r="L5" t="s">
        <v>53</v>
      </c>
      <c r="M5" t="s">
        <v>73</v>
      </c>
    </row>
    <row r="6" spans="1:13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5" t="s">
        <v>10</v>
      </c>
      <c r="K6">
        <v>1</v>
      </c>
      <c r="L6">
        <v>2</v>
      </c>
      <c r="M6">
        <v>3</v>
      </c>
    </row>
    <row r="7" spans="1:13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5" t="s">
        <v>20</v>
      </c>
      <c r="K7">
        <v>2</v>
      </c>
      <c r="L7">
        <v>2</v>
      </c>
      <c r="M7">
        <v>4</v>
      </c>
    </row>
    <row r="8" spans="1:13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26</v>
      </c>
      <c r="H8" t="s">
        <v>20</v>
      </c>
      <c r="J8" s="5" t="s">
        <v>15</v>
      </c>
      <c r="K8">
        <v>2</v>
      </c>
      <c r="L8">
        <v>2</v>
      </c>
      <c r="M8">
        <v>4</v>
      </c>
    </row>
    <row r="9" spans="1:13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s="5" t="s">
        <v>96</v>
      </c>
      <c r="L9">
        <v>2</v>
      </c>
      <c r="M9">
        <v>2</v>
      </c>
    </row>
    <row r="10" spans="1:13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5" t="s">
        <v>7</v>
      </c>
      <c r="K10">
        <v>1</v>
      </c>
      <c r="L10">
        <v>6</v>
      </c>
      <c r="M10">
        <v>7</v>
      </c>
    </row>
    <row r="11" spans="1:13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5" t="s">
        <v>28</v>
      </c>
      <c r="L11">
        <v>1</v>
      </c>
      <c r="M11">
        <v>1</v>
      </c>
    </row>
    <row r="12" spans="1:13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5" t="s">
        <v>73</v>
      </c>
      <c r="K12">
        <v>6</v>
      </c>
      <c r="L12">
        <v>15</v>
      </c>
      <c r="M12">
        <v>21</v>
      </c>
    </row>
    <row r="13" spans="1:13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3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19</v>
      </c>
      <c r="H14" t="s">
        <v>10</v>
      </c>
    </row>
    <row r="15" spans="1:13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19</v>
      </c>
      <c r="H15" t="s">
        <v>10</v>
      </c>
    </row>
    <row r="16" spans="1:13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29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32</v>
      </c>
      <c r="H22" t="s">
        <v>7</v>
      </c>
    </row>
  </sheetData>
  <dataValidations count="1">
    <dataValidation type="list" allowBlank="1" showInputMessage="1" showErrorMessage="1" sqref="H2:H22" xr:uid="{00000000-0002-0000-0800-000000000000}">
      <formula1>"Cuistot,Serveur,Barman,Gérant,Plongeur,Réceptionniste,Sommelier"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3</vt:i4>
      </vt:variant>
    </vt:vector>
  </HeadingPairs>
  <TitlesOfParts>
    <vt:vector size="21" baseType="lpstr">
      <vt:lpstr>Sommaire</vt:lpstr>
      <vt:lpstr>Tip &amp; trick 1</vt:lpstr>
      <vt:lpstr>Tip &amp; trick 2</vt:lpstr>
      <vt:lpstr>Tip &amp; trick 3</vt:lpstr>
      <vt:lpstr>Tip &amp; trick 4</vt:lpstr>
      <vt:lpstr>Tip &amp; trick 5</vt:lpstr>
      <vt:lpstr>TCD1a</vt:lpstr>
      <vt:lpstr>TCD1a_Solution</vt:lpstr>
      <vt:lpstr>TCD1b</vt:lpstr>
      <vt:lpstr>TCD1b_Solution</vt:lpstr>
      <vt:lpstr>TCD1c</vt:lpstr>
      <vt:lpstr>TCD1c_Solution</vt:lpstr>
      <vt:lpstr>TCD2a</vt:lpstr>
      <vt:lpstr>TCD2a_Solution</vt:lpstr>
      <vt:lpstr>TCD2b</vt:lpstr>
      <vt:lpstr>TCD2b_Solution</vt:lpstr>
      <vt:lpstr>TCD2c</vt:lpstr>
      <vt:lpstr>TCD2c_Solution</vt:lpstr>
      <vt:lpstr>TCD1a!Extraire</vt:lpstr>
      <vt:lpstr>TCD1b!Extraire</vt:lpstr>
      <vt:lpstr>'Tip &amp; trick 3'!Extraire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Joël Lambert</cp:lastModifiedBy>
  <cp:lastPrinted>2011-09-25T08:09:35Z</cp:lastPrinted>
  <dcterms:created xsi:type="dcterms:W3CDTF">2011-09-25T07:19:41Z</dcterms:created>
  <dcterms:modified xsi:type="dcterms:W3CDTF">2025-06-22T11:39:02Z</dcterms:modified>
</cp:coreProperties>
</file>